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FSB\Saison 2016-2017\"/>
    </mc:Choice>
  </mc:AlternateContent>
  <bookViews>
    <workbookView xWindow="240" yWindow="120" windowWidth="11580" windowHeight="8325"/>
  </bookViews>
  <sheets>
    <sheet name="Bedienung - Mode d'emploi" sheetId="6" r:id="rId1"/>
    <sheet name="Runden - Tours" sheetId="5" r:id="rId2"/>
    <sheet name="Tableau" sheetId="4" r:id="rId3"/>
  </sheets>
  <definedNames>
    <definedName name="Clubliste">'Runden - Tours'!$AE$2:$AE$17</definedName>
    <definedName name="_xlnm.Print_Area" localSheetId="1">'Runden - Tours'!$C$16:$AB$54</definedName>
    <definedName name="_xlnm.Print_Area" localSheetId="2">Tableau!$C$3:$S$64</definedName>
    <definedName name="Forfait">'Runden - Tours'!$AH$2</definedName>
    <definedName name="Runden">'Runden - Tours'!$AF$2:$AF$9</definedName>
    <definedName name="Spielflächen">'Runden - Tours'!$AG$2:$AG$3</definedName>
  </definedNames>
  <calcPr calcId="171027"/>
</workbook>
</file>

<file path=xl/calcChain.xml><?xml version="1.0" encoding="utf-8"?>
<calcChain xmlns="http://schemas.openxmlformats.org/spreadsheetml/2006/main">
  <c r="E45" i="5" l="1"/>
  <c r="E31" i="5"/>
  <c r="D43" i="4" l="1"/>
  <c r="D35" i="4"/>
  <c r="J34" i="4"/>
  <c r="F34" i="4"/>
  <c r="J14" i="4"/>
  <c r="F14" i="4"/>
  <c r="D23" i="4"/>
  <c r="D15" i="4"/>
  <c r="D4" i="4" l="1"/>
  <c r="D5" i="4"/>
  <c r="J18" i="5"/>
  <c r="E18" i="5"/>
  <c r="F12" i="4" l="1"/>
  <c r="D3" i="5"/>
  <c r="C59" i="4"/>
  <c r="F12" i="5"/>
  <c r="E52" i="5" s="1"/>
  <c r="B22" i="6"/>
  <c r="G62" i="4"/>
  <c r="G61" i="4"/>
  <c r="G60" i="4"/>
  <c r="G57" i="4"/>
  <c r="G56" i="4"/>
  <c r="G55" i="4"/>
  <c r="P53" i="4"/>
  <c r="P52" i="4"/>
  <c r="S34" i="4"/>
  <c r="R34" i="4"/>
  <c r="Q34" i="4"/>
  <c r="P34" i="4"/>
  <c r="O34" i="4"/>
  <c r="N34" i="4"/>
  <c r="S14" i="4"/>
  <c r="R14" i="4"/>
  <c r="Q14" i="4"/>
  <c r="P14" i="4"/>
  <c r="O14" i="4"/>
  <c r="N14" i="4"/>
  <c r="M8" i="4"/>
  <c r="F10" i="4"/>
  <c r="F9" i="4"/>
  <c r="F8" i="4"/>
  <c r="F10" i="5"/>
  <c r="N9" i="4" s="1"/>
  <c r="V20" i="5"/>
  <c r="F51" i="4"/>
  <c r="F31" i="4"/>
  <c r="Q6" i="5"/>
  <c r="G64" i="4" s="1"/>
  <c r="W50" i="5"/>
  <c r="W47" i="5"/>
  <c r="W42" i="5"/>
  <c r="W39" i="5"/>
  <c r="W31" i="5"/>
  <c r="W28" i="5"/>
  <c r="W23" i="5"/>
  <c r="W20" i="5"/>
  <c r="J50" i="5"/>
  <c r="J46" i="5"/>
  <c r="J36" i="5"/>
  <c r="J32" i="5"/>
  <c r="H12" i="5"/>
  <c r="H11" i="5"/>
  <c r="Q46" i="5"/>
  <c r="Q38" i="5"/>
  <c r="Q27" i="5"/>
  <c r="Q19" i="5"/>
  <c r="Z50" i="5"/>
  <c r="Y50" i="5"/>
  <c r="X50" i="5"/>
  <c r="V50" i="5"/>
  <c r="S50" i="5"/>
  <c r="Z47" i="5"/>
  <c r="Y47" i="5"/>
  <c r="X47" i="5"/>
  <c r="V47" i="5"/>
  <c r="S47" i="5"/>
  <c r="Z42" i="5"/>
  <c r="Y42" i="5"/>
  <c r="X42" i="5"/>
  <c r="V42" i="5"/>
  <c r="S42" i="5"/>
  <c r="Z39" i="5"/>
  <c r="Y39" i="5"/>
  <c r="X39" i="5"/>
  <c r="V39" i="5"/>
  <c r="S39" i="5"/>
  <c r="Z31" i="5"/>
  <c r="Y31" i="5"/>
  <c r="X31" i="5"/>
  <c r="V31" i="5"/>
  <c r="S31" i="5"/>
  <c r="Z28" i="5"/>
  <c r="Y28" i="5"/>
  <c r="X28" i="5"/>
  <c r="V28" i="5"/>
  <c r="S28" i="5"/>
  <c r="Z23" i="5"/>
  <c r="Y23" i="5"/>
  <c r="X23" i="5"/>
  <c r="V23" i="5"/>
  <c r="S23" i="5"/>
  <c r="S20" i="5"/>
  <c r="Z20" i="5"/>
  <c r="Y20" i="5"/>
  <c r="X20" i="5"/>
  <c r="M50" i="5"/>
  <c r="L50" i="5"/>
  <c r="K50" i="5"/>
  <c r="I50" i="5"/>
  <c r="H50" i="5"/>
  <c r="M46" i="5"/>
  <c r="L46" i="5"/>
  <c r="K46" i="5"/>
  <c r="I46" i="5"/>
  <c r="H46" i="5"/>
  <c r="M36" i="5"/>
  <c r="L36" i="5"/>
  <c r="K36" i="5"/>
  <c r="I36" i="5"/>
  <c r="H36" i="5"/>
  <c r="M32" i="5"/>
  <c r="L32" i="5"/>
  <c r="K32" i="5"/>
  <c r="I32" i="5"/>
  <c r="H32" i="5"/>
  <c r="E41" i="5"/>
  <c r="E27" i="5"/>
  <c r="AG3" i="5"/>
  <c r="AG2" i="5"/>
  <c r="Q9" i="5"/>
  <c r="F13" i="5"/>
  <c r="F11" i="5"/>
  <c r="E51" i="5" s="1"/>
  <c r="AF9" i="5"/>
  <c r="AF8" i="5"/>
  <c r="AF7" i="5"/>
  <c r="AF6" i="5"/>
  <c r="AF5" i="5"/>
  <c r="AF4" i="5"/>
  <c r="AF3" i="5"/>
  <c r="AF2" i="5"/>
  <c r="F9" i="5"/>
  <c r="F8" i="5"/>
  <c r="F7" i="5"/>
  <c r="B19" i="6"/>
  <c r="I22" i="6"/>
  <c r="B27" i="6"/>
  <c r="I33" i="6"/>
  <c r="Q23" i="5" l="1"/>
  <c r="Q31" i="5"/>
  <c r="Q42" i="5"/>
  <c r="Q50" i="5"/>
  <c r="E34" i="5"/>
  <c r="E38" i="5"/>
  <c r="E48" i="5"/>
  <c r="C54" i="4"/>
  <c r="E33" i="5"/>
  <c r="E37" i="5"/>
  <c r="E47" i="5"/>
  <c r="S22" i="5"/>
  <c r="I10" i="4" l="1"/>
  <c r="I64" i="4"/>
  <c r="P8" i="4"/>
  <c r="I8" i="4"/>
  <c r="Q53" i="4"/>
  <c r="M50" i="4"/>
  <c r="M47" i="4"/>
  <c r="J47" i="4"/>
  <c r="I50" i="4"/>
  <c r="I47" i="4"/>
  <c r="F47" i="4"/>
  <c r="M46" i="4"/>
  <c r="M43" i="4"/>
  <c r="J43" i="4"/>
  <c r="I46" i="4"/>
  <c r="I43" i="4"/>
  <c r="F43" i="4"/>
  <c r="M42" i="4"/>
  <c r="M39" i="4"/>
  <c r="J39" i="4"/>
  <c r="F39" i="4"/>
  <c r="I42" i="4"/>
  <c r="I39" i="4"/>
  <c r="M38" i="4"/>
  <c r="M35" i="4"/>
  <c r="J35" i="4"/>
  <c r="I38" i="4"/>
  <c r="I35" i="4"/>
  <c r="F35" i="4"/>
  <c r="E47" i="4"/>
  <c r="E39" i="4"/>
  <c r="M30" i="4"/>
  <c r="M27" i="4"/>
  <c r="J27" i="4"/>
  <c r="I30" i="4"/>
  <c r="I27" i="4"/>
  <c r="F27" i="4"/>
  <c r="M26" i="4"/>
  <c r="M23" i="4"/>
  <c r="J23" i="4"/>
  <c r="I26" i="4"/>
  <c r="I23" i="4"/>
  <c r="F23" i="4"/>
  <c r="M22" i="4"/>
  <c r="M19" i="4"/>
  <c r="J19" i="4"/>
  <c r="I22" i="4"/>
  <c r="I19" i="4"/>
  <c r="F19" i="4"/>
  <c r="M18" i="4"/>
  <c r="M15" i="4"/>
  <c r="J15" i="4"/>
  <c r="I18" i="4"/>
  <c r="I15" i="4"/>
  <c r="F15" i="4"/>
  <c r="E27" i="4"/>
  <c r="E19" i="4"/>
  <c r="J7" i="5"/>
  <c r="I9" i="4" s="1"/>
  <c r="Z51" i="5"/>
  <c r="K28" i="4" s="1"/>
  <c r="Z48" i="5"/>
  <c r="Z43" i="5"/>
  <c r="Z40" i="5"/>
  <c r="Z32" i="5"/>
  <c r="Z33" i="5" s="1"/>
  <c r="K40" i="4" s="1"/>
  <c r="Z29" i="5"/>
  <c r="Z30" i="5" s="1"/>
  <c r="Z24" i="5"/>
  <c r="K20" i="4" s="1"/>
  <c r="Z21" i="5"/>
  <c r="Z22" i="5" s="1"/>
  <c r="G44" i="4" s="1"/>
  <c r="M52" i="5"/>
  <c r="S48" i="4" s="1"/>
  <c r="M51" i="5"/>
  <c r="S44" i="4" s="1"/>
  <c r="J51" i="5"/>
  <c r="P44" i="4" s="1"/>
  <c r="J52" i="5"/>
  <c r="P48" i="4" s="1"/>
  <c r="I52" i="5"/>
  <c r="O48" i="4" s="1"/>
  <c r="I51" i="5"/>
  <c r="O44" i="4" s="1"/>
  <c r="M48" i="5"/>
  <c r="S40" i="4" s="1"/>
  <c r="M47" i="5"/>
  <c r="S36" i="4" s="1"/>
  <c r="J48" i="5"/>
  <c r="P40" i="4" s="1"/>
  <c r="J47" i="5"/>
  <c r="P36" i="4" s="1"/>
  <c r="I48" i="5"/>
  <c r="I47" i="5"/>
  <c r="K47" i="5" s="1"/>
  <c r="Q36" i="4" s="1"/>
  <c r="M38" i="5"/>
  <c r="S28" i="4" s="1"/>
  <c r="M37" i="5"/>
  <c r="S24" i="4" s="1"/>
  <c r="J38" i="5"/>
  <c r="P28" i="4" s="1"/>
  <c r="J37" i="5"/>
  <c r="P24" i="4" s="1"/>
  <c r="I38" i="5"/>
  <c r="I37" i="5"/>
  <c r="M33" i="5"/>
  <c r="S16" i="4" s="1"/>
  <c r="M34" i="5"/>
  <c r="S20" i="4" s="1"/>
  <c r="J34" i="5"/>
  <c r="P20" i="4" s="1"/>
  <c r="J33" i="5"/>
  <c r="I34" i="5"/>
  <c r="O20" i="4" s="1"/>
  <c r="I33" i="5"/>
  <c r="O16" i="4" s="1"/>
  <c r="Y33" i="5"/>
  <c r="J42" i="4" s="1"/>
  <c r="Y32" i="5"/>
  <c r="F30" i="4" s="1"/>
  <c r="Y30" i="5"/>
  <c r="J38" i="4" s="1"/>
  <c r="Y29" i="5"/>
  <c r="F26" i="4" s="1"/>
  <c r="Y25" i="5"/>
  <c r="F50" i="4" s="1"/>
  <c r="Y24" i="5"/>
  <c r="J22" i="4" s="1"/>
  <c r="Y22" i="5"/>
  <c r="F46" i="4" s="1"/>
  <c r="Y21" i="5"/>
  <c r="J18" i="4" s="1"/>
  <c r="Y52" i="5"/>
  <c r="J50" i="4" s="1"/>
  <c r="Y51" i="5"/>
  <c r="J30" i="4" s="1"/>
  <c r="Y44" i="5"/>
  <c r="F42" i="4" s="1"/>
  <c r="Y43" i="5"/>
  <c r="F22" i="4" s="1"/>
  <c r="Y41" i="5"/>
  <c r="F38" i="4" s="1"/>
  <c r="Y40" i="5"/>
  <c r="F18" i="4" s="1"/>
  <c r="G12" i="5"/>
  <c r="P10" i="4" s="1"/>
  <c r="G11" i="5"/>
  <c r="Y49" i="5"/>
  <c r="J46" i="4" s="1"/>
  <c r="Y48" i="5"/>
  <c r="J26" i="4" s="1"/>
  <c r="S52" i="5"/>
  <c r="S51" i="5"/>
  <c r="S49" i="5"/>
  <c r="S48" i="5"/>
  <c r="S44" i="5"/>
  <c r="S43" i="5"/>
  <c r="S41" i="5"/>
  <c r="S40" i="5"/>
  <c r="S33" i="5"/>
  <c r="S32" i="5"/>
  <c r="S30" i="5"/>
  <c r="S29" i="5"/>
  <c r="S25" i="5"/>
  <c r="S24" i="5"/>
  <c r="S21" i="5"/>
  <c r="K48" i="5" l="1"/>
  <c r="Q40" i="4" s="1"/>
  <c r="AA40" i="5"/>
  <c r="AA43" i="5"/>
  <c r="AA48" i="5"/>
  <c r="Z52" i="5"/>
  <c r="K48" i="4" s="1"/>
  <c r="Z44" i="5"/>
  <c r="H48" i="5" s="1"/>
  <c r="N40" i="4" s="1"/>
  <c r="Z25" i="5"/>
  <c r="G48" i="4" s="1"/>
  <c r="AA29" i="5"/>
  <c r="AA30" i="5"/>
  <c r="K37" i="5"/>
  <c r="Q24" i="4" s="1"/>
  <c r="K38" i="5"/>
  <c r="Q28" i="4" s="1"/>
  <c r="H34" i="5"/>
  <c r="N20" i="4" s="1"/>
  <c r="AA51" i="5"/>
  <c r="H38" i="5"/>
  <c r="N28" i="4" s="1"/>
  <c r="G20" i="4"/>
  <c r="K34" i="5"/>
  <c r="Q20" i="4" s="1"/>
  <c r="O28" i="4"/>
  <c r="AA33" i="5"/>
  <c r="AA32" i="5"/>
  <c r="G28" i="4"/>
  <c r="O40" i="4"/>
  <c r="O36" i="4"/>
  <c r="G24" i="4"/>
  <c r="K36" i="4"/>
  <c r="K52" i="5"/>
  <c r="Q48" i="4" s="1"/>
  <c r="Z49" i="5"/>
  <c r="K44" i="4" s="1"/>
  <c r="O24" i="4"/>
  <c r="H62" i="4"/>
  <c r="AB41" i="4" s="1"/>
  <c r="P51" i="4"/>
  <c r="AA24" i="5"/>
  <c r="K24" i="4"/>
  <c r="H37" i="5"/>
  <c r="N24" i="4" s="1"/>
  <c r="Z41" i="5"/>
  <c r="H47" i="5" s="1"/>
  <c r="N36" i="4" s="1"/>
  <c r="G16" i="4"/>
  <c r="AA21" i="5"/>
  <c r="K33" i="5"/>
  <c r="Q16" i="4" s="1"/>
  <c r="H33" i="5"/>
  <c r="H57" i="4"/>
  <c r="X13" i="4" s="1"/>
  <c r="P16" i="4"/>
  <c r="P31" i="4" s="1"/>
  <c r="AA22" i="5"/>
  <c r="K51" i="5"/>
  <c r="Q44" i="4" s="1"/>
  <c r="K16" i="4"/>
  <c r="Q20" i="5"/>
  <c r="Q28" i="5"/>
  <c r="Q47" i="5"/>
  <c r="E23" i="4"/>
  <c r="E15" i="4"/>
  <c r="Q39" i="5"/>
  <c r="E43" i="4"/>
  <c r="E35" i="4"/>
  <c r="P9" i="4"/>
  <c r="L33" i="5" l="1"/>
  <c r="R16" i="4" s="1"/>
  <c r="L37" i="5"/>
  <c r="R24" i="4" s="1"/>
  <c r="O31" i="4"/>
  <c r="AA52" i="5"/>
  <c r="H51" i="5"/>
  <c r="N44" i="4" s="1"/>
  <c r="AA49" i="5"/>
  <c r="L51" i="5" s="1"/>
  <c r="R44" i="4" s="1"/>
  <c r="AA25" i="5"/>
  <c r="L52" i="5" s="1"/>
  <c r="R48" i="4" s="1"/>
  <c r="G40" i="4"/>
  <c r="AA44" i="5"/>
  <c r="L48" i="5" s="1"/>
  <c r="R40" i="4" s="1"/>
  <c r="L38" i="5"/>
  <c r="R28" i="4" s="1"/>
  <c r="O51" i="4"/>
  <c r="Q51" i="4" s="1"/>
  <c r="AB21" i="4"/>
  <c r="Z21" i="4"/>
  <c r="AB33" i="4"/>
  <c r="X33" i="4"/>
  <c r="X21" i="4"/>
  <c r="AB13" i="4"/>
  <c r="H52" i="5"/>
  <c r="N48" i="4" s="1"/>
  <c r="H60" i="4"/>
  <c r="L34" i="5"/>
  <c r="R20" i="4" s="1"/>
  <c r="X41" i="4"/>
  <c r="H55" i="4"/>
  <c r="V21" i="4" s="1"/>
  <c r="G21" i="5"/>
  <c r="Q31" i="4"/>
  <c r="G36" i="4"/>
  <c r="AA41" i="5"/>
  <c r="N16" i="4"/>
  <c r="N31" i="4" s="1"/>
  <c r="N51" i="4" l="1"/>
  <c r="J21" i="5"/>
  <c r="J62" i="4"/>
  <c r="Q52" i="4"/>
  <c r="L47" i="5"/>
  <c r="R36" i="4" s="1"/>
  <c r="H56" i="4" s="1"/>
  <c r="Z13" i="4"/>
  <c r="Z33" i="4"/>
  <c r="V13" i="4"/>
  <c r="V33" i="4"/>
  <c r="Z41" i="4"/>
  <c r="H61" i="4"/>
  <c r="AA41" i="4" s="1"/>
  <c r="V41" i="4"/>
  <c r="J57" i="4"/>
  <c r="J55" i="4" l="1"/>
  <c r="J60" i="4"/>
  <c r="AA33" i="4"/>
  <c r="AA21" i="4"/>
  <c r="AA13" i="4"/>
  <c r="J61" i="4" s="1"/>
  <c r="W13" i="4"/>
  <c r="W21" i="4"/>
  <c r="W33" i="4"/>
  <c r="J56" i="4" s="1"/>
  <c r="W41" i="4"/>
</calcChain>
</file>

<file path=xl/sharedStrings.xml><?xml version="1.0" encoding="utf-8"?>
<sst xmlns="http://schemas.openxmlformats.org/spreadsheetml/2006/main" count="49" uniqueCount="37">
  <si>
    <t>Forfait</t>
  </si>
  <si>
    <t>:</t>
  </si>
  <si>
    <t>1. Runde</t>
  </si>
  <si>
    <t>2. Runde</t>
  </si>
  <si>
    <t>Club</t>
  </si>
  <si>
    <t>Aarauer Billard-Club</t>
  </si>
  <si>
    <t>Basler Billard-Club</t>
  </si>
  <si>
    <t>Billard-Club Bern</t>
  </si>
  <si>
    <t>Carambole Billard Bienne</t>
  </si>
  <si>
    <t>La Chaux-de-Fonds</t>
  </si>
  <si>
    <t>CBVN Colombier</t>
  </si>
  <si>
    <t>Billard-Club Fribourg</t>
  </si>
  <si>
    <t>Sport Billard Club Genève</t>
  </si>
  <si>
    <t>ALB Lausanne</t>
  </si>
  <si>
    <t>Billard-Club Luzern</t>
  </si>
  <si>
    <t>Club de billard Sierre</t>
  </si>
  <si>
    <t>Billard-Club St. Gallen</t>
  </si>
  <si>
    <t>Club de billard Tavannes</t>
  </si>
  <si>
    <t>Billard-Club Winterthur</t>
  </si>
  <si>
    <t>Club de billard Yverdon-les-Bains</t>
  </si>
  <si>
    <t>Billard-Club Zürich</t>
  </si>
  <si>
    <t>Clubliste</t>
  </si>
  <si>
    <t>Spielflächen</t>
  </si>
  <si>
    <t>Saison:</t>
  </si>
  <si>
    <t>Runden</t>
  </si>
  <si>
    <t>Rekord GD</t>
  </si>
  <si>
    <t>Rekord ED</t>
  </si>
  <si>
    <t>Rekord Serie</t>
  </si>
  <si>
    <t>Rekorde Bande</t>
  </si>
  <si>
    <t>Rekorde Cadre/Frei</t>
  </si>
  <si>
    <t>resultat@billard-carambole.ch</t>
  </si>
  <si>
    <t>L. Nobel, 13.07.2016</t>
  </si>
  <si>
    <t>Fédération Suisse de Billard • Section Carambole</t>
  </si>
  <si>
    <t xml:space="preserve">Schweizerischer Billard Verband • Sektion Karambol </t>
  </si>
  <si>
    <t>Federazione Svizzera di Biliardo • Sezione Carambola</t>
  </si>
  <si>
    <t>FSB | SBV | FSB</t>
  </si>
  <si>
    <t>Deutsch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</si>
</sst>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48"/>
      <color rgb="FFC00000"/>
      <name val="Arial"/>
      <family val="2"/>
    </font>
    <font>
      <b/>
      <sz val="12"/>
      <color rgb="FFC00000"/>
      <name val="Arial"/>
      <family val="2"/>
    </font>
    <font>
      <b/>
      <sz val="18"/>
      <name val="Arial"/>
      <family val="2"/>
    </font>
    <font>
      <b/>
      <sz val="16"/>
      <color rgb="FFC0000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theme="0" tint="-0.1499984740745262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5">
    <xf numFmtId="0" fontId="0" fillId="0" borderId="0" xfId="0"/>
    <xf numFmtId="0" fontId="0" fillId="0" borderId="0" xfId="0" applyBorder="1"/>
    <xf numFmtId="0" fontId="2" fillId="2" borderId="0" xfId="1" applyFill="1" applyBorder="1" applyProtection="1"/>
    <xf numFmtId="0" fontId="2" fillId="2" borderId="0" xfId="1" applyFill="1" applyProtection="1"/>
    <xf numFmtId="0" fontId="2" fillId="2" borderId="0" xfId="1" applyFill="1" applyBorder="1" applyAlignment="1" applyProtection="1">
      <alignment vertical="top" wrapText="1"/>
    </xf>
    <xf numFmtId="0" fontId="1" fillId="2" borderId="34" xfId="1" applyFont="1" applyFill="1" applyBorder="1" applyAlignment="1" applyProtection="1">
      <alignment horizontal="right" vertical="top"/>
    </xf>
    <xf numFmtId="0" fontId="2" fillId="3" borderId="0" xfId="1" applyFont="1" applyFill="1" applyBorder="1" applyAlignment="1" applyProtection="1">
      <alignment horizontal="center" vertical="center"/>
    </xf>
    <xf numFmtId="0" fontId="2" fillId="3" borderId="0" xfId="1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2" fillId="2" borderId="0" xfId="1" applyFont="1" applyFill="1" applyBorder="1" applyAlignment="1" applyProtection="1">
      <alignment vertical="top" wrapText="1"/>
    </xf>
    <xf numFmtId="0" fontId="1" fillId="3" borderId="0" xfId="1" applyFont="1" applyFill="1" applyBorder="1" applyAlignment="1" applyProtection="1">
      <alignment horizontal="right" vertical="center"/>
    </xf>
    <xf numFmtId="0" fontId="0" fillId="2" borderId="0" xfId="0" applyFill="1" applyProtection="1"/>
    <xf numFmtId="0" fontId="0" fillId="0" borderId="0" xfId="0" applyProtection="1"/>
    <xf numFmtId="0" fontId="1" fillId="2" borderId="0" xfId="1" applyFont="1" applyFill="1" applyAlignment="1" applyProtection="1">
      <alignment horizontal="right"/>
    </xf>
    <xf numFmtId="0" fontId="1" fillId="2" borderId="0" xfId="1" applyFont="1" applyFill="1" applyBorder="1" applyAlignment="1" applyProtection="1">
      <alignment horizontal="right"/>
    </xf>
    <xf numFmtId="0" fontId="1" fillId="2" borderId="0" xfId="1" applyFont="1" applyFill="1" applyAlignment="1" applyProtection="1">
      <alignment horizontal="right" vertical="center"/>
    </xf>
    <xf numFmtId="0" fontId="2" fillId="2" borderId="0" xfId="1" applyFill="1" applyAlignment="1" applyProtection="1">
      <alignment horizontal="left"/>
    </xf>
    <xf numFmtId="0" fontId="3" fillId="2" borderId="0" xfId="1" applyFont="1" applyFill="1" applyBorder="1" applyAlignment="1" applyProtection="1">
      <alignment vertical="top" wrapText="1"/>
    </xf>
    <xf numFmtId="0" fontId="9" fillId="2" borderId="0" xfId="1" applyFont="1" applyFill="1" applyBorder="1" applyAlignment="1" applyProtection="1">
      <alignment horizontal="right" vertical="center"/>
    </xf>
    <xf numFmtId="0" fontId="2" fillId="2" borderId="0" xfId="1" applyFill="1" applyBorder="1" applyAlignment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0" fillId="5" borderId="0" xfId="0" applyFill="1" applyProtection="1"/>
    <xf numFmtId="0" fontId="0" fillId="2" borderId="5" xfId="0" applyFill="1" applyBorder="1" applyProtection="1"/>
    <xf numFmtId="0" fontId="6" fillId="2" borderId="0" xfId="0" applyFont="1" applyFill="1" applyBorder="1" applyAlignment="1" applyProtection="1"/>
    <xf numFmtId="0" fontId="6" fillId="2" borderId="6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6" xfId="0" applyFill="1" applyBorder="1" applyProtection="1"/>
    <xf numFmtId="0" fontId="1" fillId="2" borderId="0" xfId="0" applyFont="1" applyFill="1" applyBorder="1" applyAlignment="1" applyProtection="1">
      <alignment vertical="center"/>
    </xf>
    <xf numFmtId="0" fontId="2" fillId="4" borderId="6" xfId="0" applyFont="1" applyFill="1" applyBorder="1" applyProtection="1"/>
    <xf numFmtId="0" fontId="11" fillId="2" borderId="6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horizontal="right" vertical="center"/>
    </xf>
    <xf numFmtId="0" fontId="12" fillId="2" borderId="6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4" borderId="0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1" fillId="2" borderId="5" xfId="0" applyFont="1" applyFill="1" applyBorder="1" applyProtection="1"/>
    <xf numFmtId="0" fontId="1" fillId="6" borderId="1" xfId="0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0" fillId="6" borderId="1" xfId="0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/>
    <xf numFmtId="0" fontId="0" fillId="4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/>
    <xf numFmtId="0" fontId="2" fillId="4" borderId="0" xfId="0" applyFont="1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8" xfId="0" applyFill="1" applyBorder="1" applyAlignment="1" applyProtection="1">
      <alignment horizontal="right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/>
    <xf numFmtId="0" fontId="0" fillId="4" borderId="9" xfId="0" applyFill="1" applyBorder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horizontal="center" vertical="center"/>
    </xf>
    <xf numFmtId="0" fontId="2" fillId="6" borderId="1" xfId="1" applyNumberFormat="1" applyFill="1" applyBorder="1" applyAlignment="1" applyProtection="1">
      <alignment horizontal="right"/>
    </xf>
    <xf numFmtId="2" fontId="0" fillId="6" borderId="1" xfId="0" applyNumberFormat="1" applyFill="1" applyBorder="1" applyAlignment="1" applyProtection="1">
      <alignment horizontal="right" vertical="center"/>
    </xf>
    <xf numFmtId="0" fontId="1" fillId="2" borderId="0" xfId="1" applyFont="1" applyFill="1" applyBorder="1" applyAlignment="1" applyProtection="1"/>
    <xf numFmtId="0" fontId="1" fillId="6" borderId="10" xfId="0" applyFont="1" applyFill="1" applyBorder="1" applyAlignment="1" applyProtection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7" borderId="0" xfId="0" applyFill="1" applyBorder="1"/>
    <xf numFmtId="0" fontId="2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2" borderId="0" xfId="0" applyFill="1" applyBorder="1"/>
    <xf numFmtId="0" fontId="0" fillId="5" borderId="0" xfId="0" applyFill="1"/>
    <xf numFmtId="0" fontId="1" fillId="5" borderId="0" xfId="0" applyFont="1" applyFill="1" applyAlignmen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6" xfId="0" applyFont="1" applyFill="1" applyBorder="1" applyAlignment="1"/>
    <xf numFmtId="0" fontId="0" fillId="0" borderId="7" xfId="0" applyFill="1" applyBorder="1"/>
    <xf numFmtId="0" fontId="0" fillId="0" borderId="8" xfId="0" applyBorder="1"/>
    <xf numFmtId="0" fontId="0" fillId="0" borderId="9" xfId="0" applyFill="1" applyBorder="1"/>
    <xf numFmtId="0" fontId="0" fillId="0" borderId="0" xfId="0" applyBorder="1" applyAlignment="1">
      <alignment vertical="top" wrapText="1"/>
    </xf>
    <xf numFmtId="2" fontId="1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2" fillId="2" borderId="0" xfId="0" applyFont="1" applyFill="1"/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0" xfId="0" applyFill="1" applyBorder="1"/>
    <xf numFmtId="0" fontId="0" fillId="4" borderId="39" xfId="0" applyFill="1" applyBorder="1"/>
    <xf numFmtId="0" fontId="0" fillId="4" borderId="40" xfId="0" applyFill="1" applyBorder="1"/>
    <xf numFmtId="0" fontId="0" fillId="4" borderId="41" xfId="0" applyFill="1" applyBorder="1"/>
    <xf numFmtId="0" fontId="0" fillId="4" borderId="42" xfId="0" applyFill="1" applyBorder="1"/>
    <xf numFmtId="0" fontId="0" fillId="2" borderId="8" xfId="0" applyFill="1" applyBorder="1"/>
    <xf numFmtId="0" fontId="1" fillId="0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2" borderId="6" xfId="0" applyFill="1" applyBorder="1"/>
    <xf numFmtId="0" fontId="2" fillId="2" borderId="0" xfId="0" applyFont="1" applyFill="1" applyBorder="1" applyAlignment="1">
      <alignment vertical="top" wrapText="1"/>
    </xf>
    <xf numFmtId="14" fontId="0" fillId="2" borderId="0" xfId="0" applyNumberFormat="1" applyFill="1"/>
    <xf numFmtId="0" fontId="8" fillId="6" borderId="24" xfId="0" applyFont="1" applyFill="1" applyBorder="1" applyAlignment="1">
      <alignment horizontal="center" vertical="center"/>
    </xf>
    <xf numFmtId="2" fontId="8" fillId="6" borderId="24" xfId="0" applyNumberFormat="1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2" fontId="8" fillId="6" borderId="13" xfId="0" applyNumberFormat="1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2" fontId="8" fillId="6" borderId="3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shrinkToFit="1"/>
    </xf>
    <xf numFmtId="0" fontId="0" fillId="0" borderId="15" xfId="0" applyFill="1" applyBorder="1" applyAlignment="1">
      <alignment horizontal="center" shrinkToFit="1"/>
    </xf>
    <xf numFmtId="0" fontId="0" fillId="0" borderId="16" xfId="0" applyFill="1" applyBorder="1" applyAlignment="1">
      <alignment horizontal="center" shrinkToFit="1"/>
    </xf>
    <xf numFmtId="0" fontId="0" fillId="0" borderId="17" xfId="0" applyFill="1" applyBorder="1" applyAlignment="1">
      <alignment horizontal="center" shrinkToFi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2" fontId="0" fillId="0" borderId="25" xfId="0" applyNumberFormat="1" applyFill="1" applyBorder="1" applyAlignment="1">
      <alignment horizontal="center" vertical="top" shrinkToFit="1"/>
    </xf>
    <xf numFmtId="0" fontId="0" fillId="0" borderId="26" xfId="0" applyFill="1" applyBorder="1" applyAlignment="1">
      <alignment horizontal="center" vertical="top" shrinkToFit="1"/>
    </xf>
    <xf numFmtId="0" fontId="0" fillId="0" borderId="27" xfId="0" applyFill="1" applyBorder="1" applyAlignment="1">
      <alignment horizontal="center" vertical="top" shrinkToFit="1"/>
    </xf>
    <xf numFmtId="0" fontId="0" fillId="0" borderId="28" xfId="0" applyFill="1" applyBorder="1" applyAlignment="1">
      <alignment horizontal="center" vertical="top" shrinkToFit="1"/>
    </xf>
    <xf numFmtId="0" fontId="8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31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" fillId="4" borderId="0" xfId="0" applyFont="1" applyFill="1" applyBorder="1"/>
    <xf numFmtId="0" fontId="7" fillId="4" borderId="0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15" fillId="2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 horizontal="left" vertical="center"/>
    </xf>
    <xf numFmtId="0" fontId="0" fillId="6" borderId="12" xfId="0" applyFill="1" applyBorder="1" applyAlignment="1" applyProtection="1">
      <alignment horizontal="left" vertical="center"/>
    </xf>
    <xf numFmtId="0" fontId="0" fillId="6" borderId="10" xfId="0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right"/>
    </xf>
    <xf numFmtId="0" fontId="2" fillId="6" borderId="13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left" vertical="center"/>
    </xf>
    <xf numFmtId="0" fontId="1" fillId="5" borderId="12" xfId="0" applyFont="1" applyFill="1" applyBorder="1" applyAlignment="1" applyProtection="1">
      <alignment horizontal="left" vertical="center"/>
    </xf>
    <xf numFmtId="0" fontId="1" fillId="5" borderId="10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left"/>
    </xf>
    <xf numFmtId="0" fontId="2" fillId="0" borderId="1" xfId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164" fontId="2" fillId="0" borderId="7" xfId="1" applyNumberFormat="1" applyFill="1" applyBorder="1" applyAlignment="1" applyProtection="1">
      <alignment horizontal="left"/>
      <protection locked="0"/>
    </xf>
    <xf numFmtId="164" fontId="2" fillId="0" borderId="9" xfId="1" applyNumberFormat="1" applyFill="1" applyBorder="1" applyAlignment="1" applyProtection="1">
      <alignment horizontal="left"/>
      <protection locked="0"/>
    </xf>
    <xf numFmtId="0" fontId="2" fillId="0" borderId="11" xfId="1" applyFill="1" applyBorder="1" applyAlignment="1" applyProtection="1">
      <alignment horizontal="left"/>
      <protection locked="0"/>
    </xf>
    <xf numFmtId="0" fontId="2" fillId="0" borderId="12" xfId="1" applyFill="1" applyBorder="1" applyAlignment="1" applyProtection="1">
      <alignment horizontal="left"/>
      <protection locked="0"/>
    </xf>
    <xf numFmtId="0" fontId="2" fillId="0" borderId="10" xfId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 applyProtection="1">
      <alignment horizontal="left"/>
      <protection locked="0"/>
    </xf>
    <xf numFmtId="0" fontId="2" fillId="0" borderId="2" xfId="1" applyFill="1" applyBorder="1" applyAlignment="1" applyProtection="1">
      <alignment horizontal="left" vertical="top" wrapText="1"/>
      <protection locked="0"/>
    </xf>
    <xf numFmtId="0" fontId="2" fillId="0" borderId="3" xfId="1" applyFill="1" applyBorder="1" applyAlignment="1" applyProtection="1">
      <alignment horizontal="left" vertical="top" wrapText="1"/>
      <protection locked="0"/>
    </xf>
    <xf numFmtId="0" fontId="2" fillId="0" borderId="4" xfId="1" applyFill="1" applyBorder="1" applyAlignment="1" applyProtection="1">
      <alignment horizontal="left" vertical="top" wrapText="1"/>
      <protection locked="0"/>
    </xf>
    <xf numFmtId="0" fontId="2" fillId="0" borderId="7" xfId="1" applyFill="1" applyBorder="1" applyAlignment="1" applyProtection="1">
      <alignment horizontal="left" vertical="top" wrapText="1"/>
      <protection locked="0"/>
    </xf>
    <xf numFmtId="0" fontId="2" fillId="0" borderId="8" xfId="1" applyFill="1" applyBorder="1" applyAlignment="1" applyProtection="1">
      <alignment horizontal="left" vertical="top" wrapText="1"/>
      <protection locked="0"/>
    </xf>
    <xf numFmtId="0" fontId="2" fillId="0" borderId="9" xfId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2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2" fontId="8" fillId="6" borderId="24" xfId="0" applyNumberFormat="1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indent="1" shrinkToFit="1"/>
    </xf>
    <xf numFmtId="0" fontId="1" fillId="0" borderId="1" xfId="0" applyFont="1" applyBorder="1" applyAlignment="1">
      <alignment horizontal="right" vertical="center" textRotation="90" shrinkToFit="1"/>
    </xf>
    <xf numFmtId="2" fontId="14" fillId="0" borderId="22" xfId="0" applyNumberFormat="1" applyFont="1" applyFill="1" applyBorder="1" applyAlignment="1">
      <alignment horizontal="center" vertical="center" shrinkToFit="1"/>
    </xf>
    <xf numFmtId="2" fontId="14" fillId="0" borderId="23" xfId="0" applyNumberFormat="1" applyFont="1" applyFill="1" applyBorder="1" applyAlignment="1">
      <alignment horizontal="center" vertical="center" shrinkToFit="1"/>
    </xf>
    <xf numFmtId="2" fontId="14" fillId="0" borderId="15" xfId="0" applyNumberFormat="1" applyFont="1" applyFill="1" applyBorder="1" applyAlignment="1">
      <alignment horizontal="center" vertical="center" shrinkToFit="1"/>
    </xf>
    <xf numFmtId="2" fontId="14" fillId="0" borderId="22" xfId="0" applyNumberFormat="1" applyFont="1" applyBorder="1" applyAlignment="1">
      <alignment horizontal="center" vertical="center" shrinkToFit="1"/>
    </xf>
    <xf numFmtId="2" fontId="14" fillId="0" borderId="23" xfId="0" applyNumberFormat="1" applyFont="1" applyBorder="1" applyAlignment="1">
      <alignment horizontal="center" vertical="center" shrinkToFit="1"/>
    </xf>
    <xf numFmtId="2" fontId="14" fillId="0" borderId="15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left" indent="1" shrinkToFit="1"/>
    </xf>
    <xf numFmtId="14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inden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7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28575</xdr:rowOff>
    </xdr:from>
    <xdr:to>
      <xdr:col>4</xdr:col>
      <xdr:colOff>743887</xdr:colOff>
      <xdr:row>35</xdr:row>
      <xdr:rowOff>38100</xdr:rowOff>
    </xdr:to>
    <xdr:grpSp>
      <xdr:nvGrpSpPr>
        <xdr:cNvPr id="9" name="Gruppieren 8"/>
        <xdr:cNvGrpSpPr/>
      </xdr:nvGrpSpPr>
      <xdr:grpSpPr>
        <a:xfrm>
          <a:off x="276225" y="5219700"/>
          <a:ext cx="3001312" cy="819150"/>
          <a:chOff x="1066800" y="4191000"/>
          <a:chExt cx="3001312" cy="819150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6800" y="4191000"/>
            <a:ext cx="3001312" cy="819150"/>
          </a:xfrm>
          <a:prstGeom prst="rect">
            <a:avLst/>
          </a:prstGeom>
          <a:ln>
            <a:solidFill>
              <a:schemeClr val="bg1">
                <a:lumMod val="65000"/>
              </a:schemeClr>
            </a:solidFill>
          </a:ln>
        </xdr:spPr>
      </xdr:pic>
      <xdr:sp macro="" textlink="">
        <xdr:nvSpPr>
          <xdr:cNvPr id="8" name="Ellipse 7"/>
          <xdr:cNvSpPr/>
        </xdr:nvSpPr>
        <xdr:spPr>
          <a:xfrm>
            <a:off x="1695450" y="4248150"/>
            <a:ext cx="1190625" cy="276225"/>
          </a:xfrm>
          <a:prstGeom prst="ellipse">
            <a:avLst/>
          </a:prstGeom>
          <a:noFill/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</xdr:grpSp>
    <xdr:clientData/>
  </xdr:twoCellAnchor>
  <xdr:twoCellAnchor>
    <xdr:from>
      <xdr:col>8</xdr:col>
      <xdr:colOff>9524</xdr:colOff>
      <xdr:row>25</xdr:row>
      <xdr:rowOff>9525</xdr:rowOff>
    </xdr:from>
    <xdr:to>
      <xdr:col>12</xdr:col>
      <xdr:colOff>647699</xdr:colOff>
      <xdr:row>29</xdr:row>
      <xdr:rowOff>85724</xdr:rowOff>
    </xdr:to>
    <xdr:grpSp>
      <xdr:nvGrpSpPr>
        <xdr:cNvPr id="10" name="Gruppieren 9"/>
        <xdr:cNvGrpSpPr>
          <a:grpSpLocks/>
        </xdr:cNvGrpSpPr>
      </xdr:nvGrpSpPr>
      <xdr:grpSpPr>
        <a:xfrm>
          <a:off x="4295774" y="4391025"/>
          <a:ext cx="3686175" cy="723899"/>
          <a:chOff x="4086225" y="4181475"/>
          <a:chExt cx="5153025" cy="689427"/>
        </a:xfrm>
      </xdr:grpSpPr>
      <xdr:pic>
        <xdr:nvPicPr>
          <xdr:cNvPr id="7" name="Grafik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4181475"/>
            <a:ext cx="5153025" cy="689427"/>
          </a:xfrm>
          <a:prstGeom prst="rect">
            <a:avLst/>
          </a:prstGeom>
        </xdr:spPr>
      </xdr:pic>
      <xdr:sp macro="" textlink="">
        <xdr:nvSpPr>
          <xdr:cNvPr id="5" name="Ellipse 4"/>
          <xdr:cNvSpPr/>
        </xdr:nvSpPr>
        <xdr:spPr>
          <a:xfrm>
            <a:off x="4429125" y="4400550"/>
            <a:ext cx="1371600" cy="333374"/>
          </a:xfrm>
          <a:prstGeom prst="ellipse">
            <a:avLst/>
          </a:prstGeom>
          <a:noFill/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</xdr:grpSp>
    <xdr:clientData/>
  </xdr:twoCellAnchor>
  <xdr:twoCellAnchor>
    <xdr:from>
      <xdr:col>2</xdr:col>
      <xdr:colOff>542925</xdr:colOff>
      <xdr:row>12</xdr:row>
      <xdr:rowOff>142876</xdr:rowOff>
    </xdr:from>
    <xdr:to>
      <xdr:col>8</xdr:col>
      <xdr:colOff>466724</xdr:colOff>
      <xdr:row>16</xdr:row>
      <xdr:rowOff>19050</xdr:rowOff>
    </xdr:to>
    <xdr:sp macro="" textlink="">
      <xdr:nvSpPr>
        <xdr:cNvPr id="6" name="Pfeil nach rechts 5"/>
        <xdr:cNvSpPr/>
      </xdr:nvSpPr>
      <xdr:spPr>
        <a:xfrm>
          <a:off x="1552575" y="2143126"/>
          <a:ext cx="3200399" cy="542924"/>
        </a:xfrm>
        <a:prstGeom prst="rightArrow">
          <a:avLst/>
        </a:prstGeom>
        <a:solidFill>
          <a:srgbClr val="C00000"/>
        </a:solidFill>
        <a:ln>
          <a:solidFill>
            <a:srgbClr val="7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de-CH" sz="1100">
              <a:solidFill>
                <a:schemeClr val="lt1"/>
              </a:solidFill>
              <a:latin typeface="+mn-lt"/>
              <a:ea typeface="+mn-ea"/>
              <a:cs typeface="+mn-cs"/>
            </a:rPr>
            <a:t>Wählen Sie die Sprache / Sélectionnez la langue:</a:t>
          </a:r>
        </a:p>
      </xdr:txBody>
    </xdr:sp>
    <xdr:clientData/>
  </xdr:twoCellAnchor>
  <xdr:twoCellAnchor editAs="oneCell">
    <xdr:from>
      <xdr:col>2</xdr:col>
      <xdr:colOff>476251</xdr:colOff>
      <xdr:row>2</xdr:row>
      <xdr:rowOff>123825</xdr:rowOff>
    </xdr:from>
    <xdr:to>
      <xdr:col>5</xdr:col>
      <xdr:colOff>362343</xdr:colOff>
      <xdr:row>10</xdr:row>
      <xdr:rowOff>123825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5901" y="457200"/>
          <a:ext cx="2172092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M45"/>
  <sheetViews>
    <sheetView showGridLines="0" showRowColHeaders="0" tabSelected="1" workbookViewId="0">
      <selection activeCell="J15" sqref="J15:K15"/>
    </sheetView>
  </sheetViews>
  <sheetFormatPr baseColWidth="10" defaultRowHeight="12.75" x14ac:dyDescent="0.2"/>
  <cols>
    <col min="1" max="1" width="3.7109375" style="95" customWidth="1"/>
    <col min="2" max="2" width="11.42578125" style="95" customWidth="1"/>
    <col min="3" max="6" width="11.42578125" style="95"/>
    <col min="7" max="8" width="1.7109375" style="95" customWidth="1"/>
    <col min="9" max="10" width="11.42578125" style="95"/>
    <col min="11" max="12" width="11.42578125" style="95" customWidth="1"/>
    <col min="13" max="16384" width="11.42578125" style="95"/>
  </cols>
  <sheetData>
    <row r="1" spans="3:12" s="96" customFormat="1" ht="13.5" thickBot="1" x14ac:dyDescent="0.25"/>
    <row r="2" spans="3:12" s="96" customFormat="1" x14ac:dyDescent="0.2">
      <c r="C2" s="117"/>
      <c r="D2" s="118"/>
      <c r="E2" s="118"/>
      <c r="F2" s="118"/>
      <c r="G2" s="118"/>
      <c r="H2" s="118"/>
      <c r="I2" s="118"/>
      <c r="J2" s="118"/>
      <c r="K2" s="118"/>
      <c r="L2" s="119"/>
    </row>
    <row r="3" spans="3:12" s="96" customFormat="1" x14ac:dyDescent="0.2">
      <c r="C3" s="120"/>
      <c r="D3" s="121"/>
      <c r="E3" s="121"/>
      <c r="F3" s="121"/>
      <c r="G3" s="121"/>
      <c r="H3" s="121"/>
      <c r="I3" s="121"/>
      <c r="J3" s="121"/>
      <c r="K3" s="121"/>
      <c r="L3" s="122"/>
    </row>
    <row r="4" spans="3:12" s="96" customFormat="1" x14ac:dyDescent="0.2">
      <c r="C4" s="120"/>
      <c r="D4" s="121"/>
      <c r="E4" s="121"/>
      <c r="F4" s="121"/>
      <c r="G4" s="121"/>
      <c r="H4" s="121"/>
      <c r="I4" s="121"/>
      <c r="J4" s="121"/>
      <c r="K4" s="121"/>
      <c r="L4" s="122"/>
    </row>
    <row r="5" spans="3:12" s="96" customFormat="1" x14ac:dyDescent="0.2">
      <c r="C5" s="120"/>
      <c r="D5" s="121"/>
      <c r="E5" s="121"/>
      <c r="F5" s="121"/>
      <c r="G5" s="121"/>
      <c r="H5" s="121"/>
      <c r="I5" s="121"/>
      <c r="J5" s="121"/>
      <c r="K5" s="121"/>
      <c r="L5" s="122"/>
    </row>
    <row r="6" spans="3:12" s="96" customFormat="1" x14ac:dyDescent="0.2"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3:12" s="96" customFormat="1" ht="15.75" x14ac:dyDescent="0.25">
      <c r="C7" s="120"/>
      <c r="D7" s="121"/>
      <c r="E7" s="121"/>
      <c r="F7" s="121"/>
      <c r="G7" s="121"/>
      <c r="H7" s="181" t="s">
        <v>35</v>
      </c>
      <c r="I7" s="121"/>
      <c r="J7" s="121"/>
      <c r="K7" s="121"/>
      <c r="L7" s="122"/>
    </row>
    <row r="8" spans="3:12" s="96" customFormat="1" x14ac:dyDescent="0.2">
      <c r="C8" s="120"/>
      <c r="D8" s="121"/>
      <c r="E8" s="121"/>
      <c r="F8" s="121"/>
      <c r="G8" s="121"/>
      <c r="H8" s="121"/>
      <c r="I8" s="121"/>
      <c r="J8" s="121"/>
      <c r="K8" s="121"/>
      <c r="L8" s="122"/>
    </row>
    <row r="9" spans="3:12" s="96" customFormat="1" x14ac:dyDescent="0.2">
      <c r="C9" s="120"/>
      <c r="D9" s="121"/>
      <c r="E9" s="121"/>
      <c r="F9" s="121"/>
      <c r="G9" s="121"/>
      <c r="H9" s="180" t="s">
        <v>32</v>
      </c>
      <c r="I9" s="121"/>
      <c r="J9" s="121"/>
      <c r="K9" s="121"/>
      <c r="L9" s="122"/>
    </row>
    <row r="10" spans="3:12" s="96" customFormat="1" x14ac:dyDescent="0.2">
      <c r="C10" s="120"/>
      <c r="D10" s="121"/>
      <c r="E10" s="121"/>
      <c r="F10" s="121"/>
      <c r="G10" s="121"/>
      <c r="H10" s="121" t="s">
        <v>33</v>
      </c>
      <c r="I10" s="121"/>
      <c r="J10" s="121"/>
      <c r="K10" s="121"/>
      <c r="L10" s="122"/>
    </row>
    <row r="11" spans="3:12" s="96" customFormat="1" x14ac:dyDescent="0.2">
      <c r="C11" s="120"/>
      <c r="D11" s="121"/>
      <c r="E11" s="121"/>
      <c r="F11" s="121"/>
      <c r="G11" s="121"/>
      <c r="H11" s="121" t="s">
        <v>34</v>
      </c>
      <c r="I11" s="121"/>
      <c r="J11" s="121"/>
      <c r="K11" s="121"/>
      <c r="L11" s="122"/>
    </row>
    <row r="12" spans="3:12" s="96" customFormat="1" ht="13.5" thickBot="1" x14ac:dyDescent="0.25">
      <c r="C12" s="123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3:12" s="96" customFormat="1" x14ac:dyDescent="0.2"/>
    <row r="14" spans="3:12" s="96" customFormat="1" ht="13.5" thickBot="1" x14ac:dyDescent="0.25"/>
    <row r="15" spans="3:12" s="96" customFormat="1" ht="13.5" thickBot="1" x14ac:dyDescent="0.25">
      <c r="J15" s="183" t="s">
        <v>36</v>
      </c>
      <c r="K15" s="184"/>
    </row>
    <row r="16" spans="3:12" s="96" customFormat="1" x14ac:dyDescent="0.2"/>
    <row r="17" spans="2:13" s="96" customFormat="1" x14ac:dyDescent="0.2"/>
    <row r="18" spans="2:13" s="96" customFormat="1" x14ac:dyDescent="0.2"/>
    <row r="19" spans="2:13" ht="32.25" customHeight="1" thickBot="1" x14ac:dyDescent="0.25">
      <c r="B19" s="185" t="str">
        <f>IF($J$15="Deutsch","Tableau Mannschaftsmeisterschaft Serienspiel 2 Disziplinen
","Tableau championnat par équipes bi-disciplinaire")</f>
        <v xml:space="preserve">Tableau Mannschaftsmeisterschaft Serienspiel 2 Disziplinen
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</row>
    <row r="20" spans="2:13" ht="13.5" thickTop="1" x14ac:dyDescent="0.2"/>
    <row r="22" spans="2:13" ht="12.75" customHeight="1" x14ac:dyDescent="0.2">
      <c r="B22" s="182" t="str">
        <f>IF($J$15="Deutsch","Eingaben können nur in die weissen Felder auf dem Blatt «Runden - Tours» gemacht werden, das Tableau füllt sich von selbst.","Vous devez saisir les données seulement dans les cellules blanches de la feuille «Runden-Tours». Le tableau se remplit automatiquement tout seul.")</f>
        <v>Eingaben können nur in die weissen Felder auf dem Blatt «Runden - Tours» gemacht werden, das Tableau füllt sich von selbst.</v>
      </c>
      <c r="C22" s="182"/>
      <c r="D22" s="182"/>
      <c r="E22" s="182"/>
      <c r="F22" s="182"/>
      <c r="G22" s="130"/>
      <c r="H22" s="96"/>
      <c r="I22" s="182" t="str">
        <f>IF($J$15="Deutsch","Gibt ein Spieler für eine Partie Forfait, so lassen Sie die Felder Punkte, Aufnahmen und Serie in dieser Partie leer und wählen einfach «Forfait» aus dem Aufklappmenu des betroffenen Spielers:
","Si un joueur déclare forfait, laissez blanc les cellules de points, reprises et séries de ce match et sélectionnez seulement «Forfait» dans le menu déroulant de ce joueur :")</f>
        <v xml:space="preserve">Gibt ein Spieler für eine Partie Forfait, so lassen Sie die Felder Punkte, Aufnahmen und Serie in dieser Partie leer und wählen einfach «Forfait» aus dem Aufklappmenu des betroffenen Spielers:
</v>
      </c>
      <c r="J22" s="182"/>
      <c r="K22" s="182"/>
      <c r="L22" s="182"/>
      <c r="M22" s="182"/>
    </row>
    <row r="23" spans="2:13" x14ac:dyDescent="0.2">
      <c r="B23" s="182"/>
      <c r="C23" s="182"/>
      <c r="D23" s="182"/>
      <c r="E23" s="182"/>
      <c r="F23" s="182"/>
      <c r="G23" s="130"/>
      <c r="H23" s="96"/>
      <c r="I23" s="182"/>
      <c r="J23" s="182"/>
      <c r="K23" s="182"/>
      <c r="L23" s="182"/>
      <c r="M23" s="182"/>
    </row>
    <row r="24" spans="2:13" x14ac:dyDescent="0.2">
      <c r="B24" s="182"/>
      <c r="C24" s="182"/>
      <c r="D24" s="182"/>
      <c r="E24" s="182"/>
      <c r="F24" s="182"/>
      <c r="G24" s="130"/>
      <c r="H24" s="96"/>
      <c r="I24" s="182"/>
      <c r="J24" s="182"/>
      <c r="K24" s="182"/>
      <c r="L24" s="182"/>
      <c r="M24" s="182"/>
    </row>
    <row r="25" spans="2:13" x14ac:dyDescent="0.2">
      <c r="B25" s="128"/>
      <c r="C25" s="128"/>
      <c r="D25" s="128"/>
      <c r="E25" s="128"/>
      <c r="F25" s="128"/>
      <c r="G25" s="130"/>
      <c r="H25" s="96"/>
    </row>
    <row r="26" spans="2:13" x14ac:dyDescent="0.2">
      <c r="G26" s="130"/>
      <c r="H26" s="96"/>
    </row>
    <row r="27" spans="2:13" ht="12.75" customHeight="1" x14ac:dyDescent="0.2">
      <c r="B27" s="182" t="str">
        <f>IF($J$15="Deutsch","Viele Felder verwenden sogenannte «Aufklappmenus», so dass Sie den Text nicht eintippen müssen, sondern aus einer Liste auswählen können:
","Beaucoup de cellules utilisent des menus déroulants ou vous pouvez sélectionner des données au lieu de les écrire :")</f>
        <v xml:space="preserve">Viele Felder verwenden sogenannte «Aufklappmenus», so dass Sie den Text nicht eintippen müssen, sondern aus einer Liste auswählen können:
</v>
      </c>
      <c r="C27" s="182"/>
      <c r="D27" s="182"/>
      <c r="E27" s="182"/>
      <c r="F27" s="182"/>
      <c r="G27" s="130"/>
      <c r="H27" s="96"/>
    </row>
    <row r="28" spans="2:13" x14ac:dyDescent="0.2">
      <c r="B28" s="182"/>
      <c r="C28" s="182"/>
      <c r="D28" s="182"/>
      <c r="E28" s="182"/>
      <c r="F28" s="182"/>
      <c r="G28" s="130"/>
      <c r="H28" s="96"/>
    </row>
    <row r="29" spans="2:13" x14ac:dyDescent="0.2">
      <c r="B29" s="182"/>
      <c r="C29" s="182"/>
      <c r="D29" s="182"/>
      <c r="E29" s="182"/>
      <c r="F29" s="182"/>
      <c r="G29" s="130"/>
      <c r="H29" s="96"/>
    </row>
    <row r="30" spans="2:13" x14ac:dyDescent="0.2">
      <c r="G30" s="130"/>
      <c r="H30" s="96"/>
    </row>
    <row r="31" spans="2:13" x14ac:dyDescent="0.2">
      <c r="G31" s="130"/>
      <c r="H31" s="96"/>
      <c r="I31" s="126"/>
      <c r="J31" s="126"/>
      <c r="K31" s="126"/>
      <c r="L31" s="126"/>
      <c r="M31" s="126"/>
    </row>
    <row r="32" spans="2:13" ht="12.75" customHeight="1" x14ac:dyDescent="0.2">
      <c r="G32" s="130"/>
      <c r="H32" s="96"/>
      <c r="J32" s="131"/>
      <c r="K32" s="131"/>
      <c r="L32" s="131"/>
      <c r="M32" s="131"/>
    </row>
    <row r="33" spans="2:13" ht="12.75" customHeight="1" x14ac:dyDescent="0.2">
      <c r="G33" s="130"/>
      <c r="H33" s="96"/>
      <c r="I33" s="182" t="str">
        <f>IF($J$15="Deutsch","Senden Sie nach dem Turnier nicht ein PDF des Tableaus, sondern die ganze Excel-Datei per E-Mail an:
","Après le tournoi vous devez envoyer non pas un PDF du Tableau, mais le fichier Excel complet par e-mail à l'adresse suivante :")</f>
        <v xml:space="preserve">Senden Sie nach dem Turnier nicht ein PDF des Tableaus, sondern die ganze Excel-Datei per E-Mail an:
</v>
      </c>
      <c r="J33" s="182"/>
      <c r="K33" s="182"/>
      <c r="L33" s="182"/>
      <c r="M33" s="182"/>
    </row>
    <row r="34" spans="2:13" x14ac:dyDescent="0.2">
      <c r="G34" s="130"/>
      <c r="H34" s="96"/>
      <c r="I34" s="182"/>
      <c r="J34" s="182"/>
      <c r="K34" s="182"/>
      <c r="L34" s="182"/>
      <c r="M34" s="182"/>
    </row>
    <row r="35" spans="2:13" x14ac:dyDescent="0.2">
      <c r="G35" s="130"/>
      <c r="H35" s="96"/>
      <c r="I35" s="182"/>
      <c r="J35" s="182"/>
      <c r="K35" s="182"/>
      <c r="L35" s="182"/>
      <c r="M35" s="182"/>
    </row>
    <row r="36" spans="2:13" x14ac:dyDescent="0.2">
      <c r="G36" s="130"/>
      <c r="H36" s="96"/>
      <c r="I36" s="95" t="s">
        <v>30</v>
      </c>
    </row>
    <row r="37" spans="2:13" x14ac:dyDescent="0.2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9" spans="2:13" x14ac:dyDescent="0.2">
      <c r="B39" s="116" t="s">
        <v>31</v>
      </c>
      <c r="M39" s="132"/>
    </row>
    <row r="40" spans="2:13" x14ac:dyDescent="0.2">
      <c r="B40" s="116"/>
    </row>
    <row r="45" spans="2:13" x14ac:dyDescent="0.2">
      <c r="E45" s="116"/>
    </row>
  </sheetData>
  <sheetProtection algorithmName="SHA-512" hashValue="xmLj9A//xd9O4jPXfjKfeXHxthZnifmqmFEGb43EeX3TUtPqIPRbCH77Kq991PFEEME8K2keQOZO2G7yRcWCCQ==" saltValue="ukZO5XoeOkYiRd4VxyzySw==" spinCount="100000" sheet="1" objects="1" scenarios="1" selectLockedCells="1"/>
  <mergeCells count="6">
    <mergeCell ref="I33:M35"/>
    <mergeCell ref="J15:K15"/>
    <mergeCell ref="B22:F24"/>
    <mergeCell ref="B27:F29"/>
    <mergeCell ref="I22:M24"/>
    <mergeCell ref="B19:M19"/>
  </mergeCells>
  <dataValidations count="1">
    <dataValidation type="list" allowBlank="1" showInputMessage="1" showErrorMessage="1" sqref="J15">
      <formula1>"Deutsch,Français"</formula1>
    </dataValidation>
  </dataValidations>
  <pageMargins left="0.7" right="0.7" top="0.78740157499999996" bottom="0.78740157499999996" header="0.3" footer="0.3"/>
  <pageSetup paperSize="9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BR412"/>
  <sheetViews>
    <sheetView showGridLines="0" showRowColHeaders="0" workbookViewId="0">
      <selection activeCell="G6" sqref="G6:K6"/>
    </sheetView>
  </sheetViews>
  <sheetFormatPr baseColWidth="10" defaultRowHeight="12.75" x14ac:dyDescent="0.2"/>
  <cols>
    <col min="1" max="1" width="5" style="15" customWidth="1"/>
    <col min="2" max="2" width="0.85546875" style="15" customWidth="1"/>
    <col min="3" max="3" width="1.7109375" style="15" customWidth="1"/>
    <col min="4" max="4" width="2.7109375" style="15" customWidth="1"/>
    <col min="5" max="13" width="7.7109375" style="15" customWidth="1"/>
    <col min="14" max="16" width="1.7109375" style="15" customWidth="1"/>
    <col min="17" max="17" width="11.7109375" style="15" customWidth="1"/>
    <col min="18" max="26" width="7.7109375" style="15" customWidth="1"/>
    <col min="27" max="27" width="7.140625" style="15" customWidth="1"/>
    <col min="28" max="28" width="1.7109375" style="15" customWidth="1"/>
    <col min="29" max="29" width="0.85546875" style="15" customWidth="1"/>
    <col min="30" max="30" width="8" style="15" customWidth="1"/>
    <col min="31" max="31" width="31.7109375" style="14" hidden="1" customWidth="1"/>
    <col min="32" max="32" width="11.42578125" style="14" hidden="1" customWidth="1"/>
    <col min="33" max="33" width="25.7109375" style="14" hidden="1" customWidth="1"/>
    <col min="34" max="34" width="11.42578125" style="14" hidden="1" customWidth="1"/>
    <col min="35" max="35" width="11.42578125" style="14" customWidth="1"/>
    <col min="36" max="70" width="11.42578125" style="14"/>
    <col min="71" max="16384" width="11.42578125" style="15"/>
  </cols>
  <sheetData>
    <row r="1" spans="1:34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78" t="s">
        <v>21</v>
      </c>
      <c r="AF1" s="74" t="s">
        <v>24</v>
      </c>
      <c r="AG1" s="74" t="s">
        <v>22</v>
      </c>
      <c r="AH1" s="74" t="s">
        <v>0</v>
      </c>
    </row>
    <row r="2" spans="1:34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76" t="s">
        <v>5</v>
      </c>
      <c r="AF2" s="75" t="str">
        <f>IF('Bedienung - Mode d''emploi'!J15="Deutsch","1. Runde","1er tour")</f>
        <v>1. Runde</v>
      </c>
      <c r="AG2" s="75" t="str">
        <f>IF('Bedienung - Mode d''emploi'!J15="Deutsch","½-Match gross (252 x 126)","½-Match grand (252 x 126)")</f>
        <v>½-Match gross (252 x 126)</v>
      </c>
      <c r="AH2" s="75" t="s">
        <v>0</v>
      </c>
    </row>
    <row r="3" spans="1:34" x14ac:dyDescent="0.2">
      <c r="A3" s="14"/>
      <c r="B3" s="14"/>
      <c r="C3" s="14"/>
      <c r="D3" s="206" t="str">
        <f>IF('Bedienung - Mode d''emploi'!$J$15="Deutsch","Daten in die weissen Felder eingeben","Saisissez les données dans les cellules blanches")</f>
        <v>Daten in die weissen Felder eingeben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14"/>
      <c r="AD3" s="14"/>
      <c r="AE3" s="76" t="s">
        <v>6</v>
      </c>
      <c r="AF3" s="75" t="str">
        <f>IF('Bedienung - Mode d''emploi'!J15="Deutsch","2. Runde","2e tour")</f>
        <v>2. Runde</v>
      </c>
      <c r="AG3" s="14" t="str">
        <f>IF('Bedienung - Mode d''emploi'!J15="Deutsch","½-Match klein (230 x 115)","½-Match petit (230 x 115)")</f>
        <v>½-Match klein (230 x 115)</v>
      </c>
    </row>
    <row r="4" spans="1:34" ht="12.75" customHeight="1" x14ac:dyDescent="0.2">
      <c r="A4" s="14"/>
      <c r="B4" s="14"/>
      <c r="C4" s="14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14"/>
      <c r="AD4" s="14"/>
      <c r="AE4" s="76" t="s">
        <v>7</v>
      </c>
      <c r="AF4" s="75" t="str">
        <f>IF('Bedienung - Mode d''emploi'!J15="Deutsch","3. Runde","3e tour")</f>
        <v>3. Runde</v>
      </c>
    </row>
    <row r="5" spans="1:34" x14ac:dyDescent="0.2">
      <c r="A5" s="14"/>
      <c r="B5" s="14"/>
      <c r="C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4"/>
      <c r="AD5" s="14"/>
      <c r="AE5" s="76" t="s">
        <v>8</v>
      </c>
      <c r="AF5" s="75" t="str">
        <f>IF('Bedienung - Mode d''emploi'!J15="Deutsch","4. Runde","4e tour")</f>
        <v>4. Runde</v>
      </c>
    </row>
    <row r="6" spans="1:34" x14ac:dyDescent="0.2">
      <c r="A6" s="14"/>
      <c r="B6" s="14"/>
      <c r="C6" s="14"/>
      <c r="D6" s="16"/>
      <c r="E6" s="16"/>
      <c r="F6" s="16" t="s">
        <v>4</v>
      </c>
      <c r="G6" s="215"/>
      <c r="H6" s="216"/>
      <c r="I6" s="216"/>
      <c r="J6" s="216"/>
      <c r="K6" s="217"/>
      <c r="L6" s="84"/>
      <c r="M6" s="3"/>
      <c r="N6" s="3"/>
      <c r="O6" s="3"/>
      <c r="P6" s="3"/>
      <c r="Q6" s="17" t="str">
        <f>IF('Bedienung - Mode d''emploi'!$J$15="Deutsch","Bemerkungen","Remarques")</f>
        <v>Bemerkungen</v>
      </c>
      <c r="R6" s="219"/>
      <c r="S6" s="220"/>
      <c r="T6" s="220"/>
      <c r="U6" s="220"/>
      <c r="V6" s="220"/>
      <c r="W6" s="220"/>
      <c r="X6" s="220"/>
      <c r="Y6" s="221"/>
      <c r="Z6" s="16"/>
      <c r="AA6" s="16"/>
      <c r="AB6" s="16"/>
      <c r="AC6" s="14"/>
      <c r="AD6" s="14"/>
      <c r="AE6" s="76" t="s">
        <v>9</v>
      </c>
      <c r="AF6" s="75" t="str">
        <f>IF('Bedienung - Mode d''emploi'!J15="Deutsch","5. Runde","5e tour")</f>
        <v>5. Runde</v>
      </c>
    </row>
    <row r="7" spans="1:34" x14ac:dyDescent="0.2">
      <c r="A7" s="14"/>
      <c r="B7" s="14"/>
      <c r="C7" s="14"/>
      <c r="D7" s="18"/>
      <c r="E7" s="18"/>
      <c r="F7" s="18" t="str">
        <f>IF('Bedienung - Mode d''emploi'!J15="Deutsch","Datum","Date")</f>
        <v>Datum</v>
      </c>
      <c r="G7" s="213"/>
      <c r="H7" s="214"/>
      <c r="I7" s="16" t="s">
        <v>23</v>
      </c>
      <c r="J7" s="208" t="str">
        <f>IF(ISNUMBER(G7),IF(MONTH(G7)&gt;6,CONCATENATE(YEAR($G$7)," - ",YEAR($G$7)+1),CONCATENATE(YEAR($G$7)-1," - ",YEAR($G$7))),"")</f>
        <v/>
      </c>
      <c r="K7" s="208"/>
      <c r="L7" s="84"/>
      <c r="M7" s="3"/>
      <c r="N7" s="4"/>
      <c r="O7" s="4"/>
      <c r="P7" s="4"/>
      <c r="Q7" s="3"/>
      <c r="R7" s="222"/>
      <c r="S7" s="223"/>
      <c r="T7" s="223"/>
      <c r="U7" s="223"/>
      <c r="V7" s="223"/>
      <c r="W7" s="223"/>
      <c r="X7" s="223"/>
      <c r="Y7" s="224"/>
      <c r="Z7" s="16"/>
      <c r="AA7" s="16"/>
      <c r="AB7" s="16"/>
      <c r="AC7" s="16"/>
      <c r="AD7" s="16"/>
      <c r="AE7" s="77" t="s">
        <v>10</v>
      </c>
      <c r="AF7" s="75" t="str">
        <f>IF('Bedienung - Mode d''emploi'!J15="Deutsch","6. Runde","6e tour")</f>
        <v>6. Runde</v>
      </c>
    </row>
    <row r="8" spans="1:34" x14ac:dyDescent="0.2">
      <c r="A8" s="14"/>
      <c r="B8" s="14"/>
      <c r="C8" s="14"/>
      <c r="D8" s="16"/>
      <c r="E8" s="16"/>
      <c r="F8" s="16" t="str">
        <f>IF('Bedienung - Mode d''emploi'!J15="Deutsch","Kategorie","Catégorie")</f>
        <v>Kategorie</v>
      </c>
      <c r="G8" s="218"/>
      <c r="H8" s="218"/>
      <c r="I8" s="3"/>
      <c r="J8" s="3"/>
      <c r="K8" s="3"/>
      <c r="L8" s="3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"/>
      <c r="Z8" s="16"/>
      <c r="AA8" s="16"/>
      <c r="AB8" s="16"/>
      <c r="AC8" s="16"/>
      <c r="AD8" s="16"/>
      <c r="AE8" s="77" t="s">
        <v>11</v>
      </c>
      <c r="AF8" s="75" t="str">
        <f>IF('Bedienung - Mode d''emploi'!J15="Deutsch","Halbfinal","Demi-finale")</f>
        <v>Halbfinal</v>
      </c>
    </row>
    <row r="9" spans="1:34" ht="12.75" customHeight="1" x14ac:dyDescent="0.2">
      <c r="A9" s="14"/>
      <c r="B9" s="14"/>
      <c r="C9" s="14"/>
      <c r="D9" s="16"/>
      <c r="E9" s="16"/>
      <c r="F9" s="16" t="str">
        <f>IF('Bedienung - Mode d''emploi'!J15="Deutsch","Runde","Tour")</f>
        <v>Runde</v>
      </c>
      <c r="G9" s="218"/>
      <c r="H9" s="218"/>
      <c r="I9" s="3"/>
      <c r="J9" s="3"/>
      <c r="K9" s="3"/>
      <c r="L9" s="3"/>
      <c r="M9" s="6"/>
      <c r="N9" s="3"/>
      <c r="O9" s="3"/>
      <c r="P9" s="3"/>
      <c r="Q9" s="5" t="str">
        <f>IF('Bedienung - Mode d''emploi'!J15="Deutsch","Tisch (Spielfläche)","Table (surface de jeu)")</f>
        <v>Tisch (Spielfläche)</v>
      </c>
      <c r="R9" s="215"/>
      <c r="S9" s="216"/>
      <c r="T9" s="216"/>
      <c r="U9" s="216"/>
      <c r="V9" s="217"/>
      <c r="W9" s="3"/>
      <c r="X9" s="3"/>
      <c r="Y9" s="3"/>
      <c r="Z9" s="16"/>
      <c r="AA9" s="16"/>
      <c r="AB9" s="16"/>
      <c r="AC9" s="16"/>
      <c r="AD9" s="16"/>
      <c r="AE9" s="77" t="s">
        <v>12</v>
      </c>
      <c r="AF9" s="75" t="str">
        <f>IF('Bedienung - Mode d''emploi'!J15="Deutsch","Final","Finale")</f>
        <v>Final</v>
      </c>
    </row>
    <row r="10" spans="1:34" ht="12.75" customHeight="1" x14ac:dyDescent="0.2">
      <c r="A10" s="14"/>
      <c r="B10" s="14"/>
      <c r="C10" s="14"/>
      <c r="D10" s="6"/>
      <c r="E10" s="6"/>
      <c r="F10" s="13" t="str">
        <f>IF('Bedienung - Mode d''emploi'!J15="Deutsch","Spieldistanzen:","Distances de jeu :")</f>
        <v>Spieldistanzen:</v>
      </c>
      <c r="G10" s="6"/>
      <c r="H10" s="6"/>
      <c r="I10" s="6"/>
      <c r="J10" s="6"/>
      <c r="K10" s="6"/>
      <c r="L10" s="6"/>
      <c r="M10" s="6"/>
      <c r="N10" s="3"/>
      <c r="O10" s="3"/>
      <c r="P10" s="3"/>
      <c r="Q10" s="20"/>
      <c r="R10" s="20"/>
      <c r="S10" s="20"/>
      <c r="T10" s="21"/>
      <c r="U10" s="9"/>
      <c r="V10" s="2"/>
      <c r="W10" s="2"/>
      <c r="X10" s="3"/>
      <c r="Y10" s="3"/>
      <c r="Z10" s="16"/>
      <c r="AA10" s="16"/>
      <c r="AB10" s="16"/>
      <c r="AC10" s="16"/>
      <c r="AD10" s="16"/>
      <c r="AE10" s="77" t="s">
        <v>13</v>
      </c>
    </row>
    <row r="11" spans="1:34" ht="12.75" customHeight="1" x14ac:dyDescent="0.2">
      <c r="A11" s="14"/>
      <c r="B11" s="14"/>
      <c r="C11" s="14"/>
      <c r="D11" s="16"/>
      <c r="E11" s="16"/>
      <c r="F11" s="17" t="str">
        <f>IF(G8="LNA","Cadre",IF(G8="LNB",IF('Bedienung - Mode d''emploi'!J15="Deutsch","Frei","Libre"),IF('Bedienung - Mode d''emploi'!J15="Deutsch","Cadre/Frei","Cadre/Libre")))</f>
        <v>Cadre/Frei</v>
      </c>
      <c r="G11" s="82" t="str">
        <f>IF(G8="LNA",100,IF(G8="LNB",80,""))</f>
        <v/>
      </c>
      <c r="H11" s="208" t="str">
        <f>IF('Bedienung - Mode d''emploi'!$J$15="Deutsch"," Pkt. / 15 Aufn."," Pts / 15 Rep.")</f>
        <v xml:space="preserve"> Pkt. / 15 Aufn.</v>
      </c>
      <c r="I11" s="208"/>
      <c r="J11" s="8"/>
      <c r="K11" s="19"/>
      <c r="L11" s="19"/>
      <c r="M11" s="7"/>
      <c r="N11" s="20"/>
      <c r="O11" s="20"/>
      <c r="P11" s="20"/>
      <c r="Q11" s="20"/>
      <c r="R11" s="20"/>
      <c r="S11" s="20"/>
      <c r="T11" s="21"/>
      <c r="U11" s="9"/>
      <c r="V11" s="2"/>
      <c r="W11" s="2"/>
      <c r="X11" s="3"/>
      <c r="Y11" s="3"/>
      <c r="Z11" s="16"/>
      <c r="AA11" s="16"/>
      <c r="AB11" s="16"/>
      <c r="AC11" s="16"/>
      <c r="AD11" s="16"/>
      <c r="AE11" s="77" t="s">
        <v>14</v>
      </c>
    </row>
    <row r="12" spans="1:34" ht="12.75" customHeight="1" x14ac:dyDescent="0.2">
      <c r="A12" s="14"/>
      <c r="B12" s="14"/>
      <c r="C12" s="14"/>
      <c r="D12" s="16"/>
      <c r="E12" s="16"/>
      <c r="F12" s="17" t="str">
        <f>IF('Bedienung - Mode d''emploi'!$J$15="Deutsch","Einband","Bande")</f>
        <v>Einband</v>
      </c>
      <c r="G12" s="82" t="str">
        <f>IF(G8="LNA",50,IF(G8="LNB",40,""))</f>
        <v/>
      </c>
      <c r="H12" s="208" t="str">
        <f>IF('Bedienung - Mode d''emploi'!$J$15="Deutsch"," Pkt. / 15 Aufn."," Pts / 15 Rep.")</f>
        <v xml:space="preserve"> Pkt. / 15 Aufn.</v>
      </c>
      <c r="I12" s="208"/>
      <c r="J12" s="8"/>
      <c r="K12" s="19"/>
      <c r="L12" s="19"/>
      <c r="M12" s="7"/>
      <c r="N12" s="20"/>
      <c r="O12" s="20"/>
      <c r="P12" s="20"/>
      <c r="Q12" s="20"/>
      <c r="R12" s="20"/>
      <c r="S12" s="20"/>
      <c r="T12" s="21"/>
      <c r="U12" s="9"/>
      <c r="V12" s="2"/>
      <c r="W12" s="3"/>
      <c r="X12" s="3"/>
      <c r="Y12" s="3"/>
      <c r="Z12" s="16"/>
      <c r="AA12" s="16"/>
      <c r="AB12" s="16"/>
      <c r="AC12" s="16"/>
      <c r="AD12" s="16"/>
      <c r="AE12" s="77" t="s">
        <v>15</v>
      </c>
    </row>
    <row r="13" spans="1:34" ht="12.75" customHeight="1" x14ac:dyDescent="0.2">
      <c r="A13" s="14"/>
      <c r="B13" s="14"/>
      <c r="C13" s="14"/>
      <c r="D13" s="16"/>
      <c r="E13" s="16"/>
      <c r="F13" s="18" t="str">
        <f>IF('Bedienung - Mode d''emploi'!J15="Deutsch","Turnierleiter","Direction")</f>
        <v>Turnierleiter</v>
      </c>
      <c r="G13" s="209"/>
      <c r="H13" s="209"/>
      <c r="I13" s="209"/>
      <c r="J13" s="209"/>
      <c r="K13" s="209"/>
      <c r="L13" s="19"/>
      <c r="M13" s="7"/>
      <c r="N13" s="20"/>
      <c r="O13" s="20"/>
      <c r="P13" s="20"/>
      <c r="Q13" s="20"/>
      <c r="R13" s="20"/>
      <c r="S13" s="20"/>
      <c r="T13" s="21"/>
      <c r="U13" s="9"/>
      <c r="V13" s="2"/>
      <c r="W13" s="3"/>
      <c r="X13" s="3"/>
      <c r="Y13" s="3"/>
      <c r="Z13" s="16"/>
      <c r="AA13" s="16"/>
      <c r="AB13" s="16"/>
      <c r="AC13" s="16"/>
      <c r="AD13" s="16"/>
      <c r="AE13" s="77" t="s">
        <v>16</v>
      </c>
    </row>
    <row r="14" spans="1:34" x14ac:dyDescent="0.2">
      <c r="A14" s="14"/>
      <c r="B14" s="14"/>
      <c r="C14" s="14"/>
      <c r="D14" s="16"/>
      <c r="E14" s="16"/>
      <c r="F14" s="17"/>
      <c r="G14" s="17"/>
      <c r="H14" s="17"/>
      <c r="I14" s="17"/>
      <c r="J14" s="17"/>
      <c r="K14" s="16"/>
      <c r="L14" s="16"/>
      <c r="M14" s="22"/>
      <c r="N14" s="20"/>
      <c r="O14" s="20"/>
      <c r="P14" s="20"/>
      <c r="Q14" s="20"/>
      <c r="R14" s="20"/>
      <c r="S14" s="20"/>
      <c r="T14" s="21"/>
      <c r="U14" s="9"/>
      <c r="V14" s="12"/>
      <c r="W14" s="12"/>
      <c r="X14" s="12"/>
      <c r="Y14" s="12"/>
      <c r="Z14" s="16"/>
      <c r="AA14" s="16"/>
      <c r="AB14" s="16"/>
      <c r="AC14" s="16"/>
      <c r="AD14" s="16"/>
      <c r="AE14" s="77" t="s">
        <v>17</v>
      </c>
    </row>
    <row r="15" spans="1:3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  <c r="AD15" s="16"/>
      <c r="AE15" s="77" t="s">
        <v>18</v>
      </c>
    </row>
    <row r="16" spans="1:34" ht="9.9499999999999993" customHeight="1" x14ac:dyDescent="0.2">
      <c r="A16" s="14"/>
      <c r="B16" s="14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14"/>
      <c r="AD16" s="14"/>
      <c r="AE16" s="76" t="s">
        <v>19</v>
      </c>
    </row>
    <row r="17" spans="1:31" ht="12.75" customHeight="1" x14ac:dyDescent="0.2">
      <c r="A17" s="14"/>
      <c r="B17" s="14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30"/>
      <c r="P17" s="210" t="s">
        <v>2</v>
      </c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2"/>
      <c r="AB17" s="31"/>
      <c r="AC17" s="32"/>
      <c r="AD17" s="14"/>
      <c r="AE17" s="76" t="s">
        <v>20</v>
      </c>
    </row>
    <row r="18" spans="1:31" ht="12.75" customHeight="1" x14ac:dyDescent="0.4">
      <c r="A18" s="14"/>
      <c r="B18" s="14"/>
      <c r="C18" s="26"/>
      <c r="D18" s="33"/>
      <c r="E18" s="194" t="str">
        <f>IF(ISTEXT(E28),E28,IF('Bedienung - Mode d''emploi'!$J$15="Deutsch","Mannschaft 1","Equipe 1"))</f>
        <v>Mannschaft 1</v>
      </c>
      <c r="F18" s="194"/>
      <c r="G18" s="194"/>
      <c r="H18" s="194"/>
      <c r="I18" s="34"/>
      <c r="J18" s="194" t="str">
        <f>IF(ISTEXT(E42),E42,IF('Bedienung - Mode d''emploi'!$J$15="Deutsch","Mannschaft 2","Equipe 2"))</f>
        <v>Mannschaft 2</v>
      </c>
      <c r="K18" s="194"/>
      <c r="L18" s="194"/>
      <c r="M18" s="194"/>
      <c r="N18" s="35"/>
      <c r="O18" s="36"/>
      <c r="P18" s="33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7"/>
      <c r="AB18" s="31"/>
      <c r="AC18" s="32"/>
      <c r="AD18" s="14"/>
      <c r="AE18" s="75"/>
    </row>
    <row r="19" spans="1:31" ht="12.75" customHeight="1" x14ac:dyDescent="0.4">
      <c r="A19" s="14"/>
      <c r="B19" s="14"/>
      <c r="C19" s="26"/>
      <c r="D19" s="33"/>
      <c r="E19" s="194"/>
      <c r="F19" s="194"/>
      <c r="G19" s="194"/>
      <c r="H19" s="194"/>
      <c r="I19" s="38"/>
      <c r="J19" s="194"/>
      <c r="K19" s="194"/>
      <c r="L19" s="194"/>
      <c r="M19" s="194"/>
      <c r="N19" s="35"/>
      <c r="O19" s="36"/>
      <c r="P19" s="33"/>
      <c r="Q19" s="42" t="str">
        <f>IF('Bedienung - Mode d''emploi'!$J$15="Deutsch","Tisch 1","Table 1")</f>
        <v>Tisch 1</v>
      </c>
      <c r="R19" s="39"/>
      <c r="S19" s="39"/>
      <c r="T19" s="39"/>
      <c r="U19" s="39"/>
      <c r="V19" s="39"/>
      <c r="W19" s="39"/>
      <c r="X19" s="39"/>
      <c r="Y19" s="39"/>
      <c r="Z19" s="39"/>
      <c r="AA19" s="37"/>
      <c r="AB19" s="31"/>
      <c r="AC19" s="32"/>
      <c r="AD19" s="14"/>
      <c r="AE19" s="75"/>
    </row>
    <row r="20" spans="1:31" ht="12.75" customHeight="1" x14ac:dyDescent="0.2">
      <c r="A20" s="14"/>
      <c r="B20" s="14"/>
      <c r="C20" s="26"/>
      <c r="D20" s="33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30"/>
      <c r="P20" s="33"/>
      <c r="Q20" s="79" t="str">
        <f>F11</f>
        <v>Cadre/Frei</v>
      </c>
      <c r="R20" s="79" t="s">
        <v>0</v>
      </c>
      <c r="S20" s="201" t="str">
        <f>IF('Bedienung - Mode d''emploi'!$J$15="Deutsch","Spieler","Joueur")</f>
        <v>Spieler</v>
      </c>
      <c r="T20" s="202"/>
      <c r="U20" s="203"/>
      <c r="V20" s="80" t="str">
        <f>IF('Bedienung - Mode d''emploi'!$J$15="Deutsch","Pkt.","Pts")</f>
        <v>Pkt.</v>
      </c>
      <c r="W20" s="81" t="str">
        <f>IF('Bedienung - Mode d''emploi'!$J$15="Deutsch","Aufn.","Rep.")</f>
        <v>Aufn.</v>
      </c>
      <c r="X20" s="80" t="str">
        <f>IF('Bedienung - Mode d''emploi'!$J$15="Deutsch","Serie","Série")</f>
        <v>Serie</v>
      </c>
      <c r="Y20" s="80" t="str">
        <f>IF('Bedienung - Mode d''emploi'!$J$15="Deutsch","ED","MP")</f>
        <v>ED</v>
      </c>
      <c r="Z20" s="80" t="str">
        <f>IF('Bedienung - Mode d''emploi'!$J$15="Deutsch","WP","PM")</f>
        <v>WP</v>
      </c>
      <c r="AA20" s="44"/>
      <c r="AB20" s="43"/>
      <c r="AC20" s="32"/>
      <c r="AD20" s="14"/>
      <c r="AE20" s="75"/>
    </row>
    <row r="21" spans="1:31" ht="12.75" customHeight="1" x14ac:dyDescent="0.2">
      <c r="A21" s="14"/>
      <c r="B21" s="14"/>
      <c r="C21" s="26"/>
      <c r="D21" s="33"/>
      <c r="E21" s="40"/>
      <c r="F21" s="40"/>
      <c r="G21" s="205">
        <f>H33+H34+H37+H38</f>
        <v>0</v>
      </c>
      <c r="H21" s="205"/>
      <c r="I21" s="205" t="s">
        <v>1</v>
      </c>
      <c r="J21" s="205">
        <f>H47+H48+H51+H52</f>
        <v>0</v>
      </c>
      <c r="K21" s="205"/>
      <c r="L21" s="40"/>
      <c r="M21" s="40"/>
      <c r="N21" s="41"/>
      <c r="O21" s="30"/>
      <c r="P21" s="33"/>
      <c r="Q21" s="40"/>
      <c r="R21" s="10"/>
      <c r="S21" s="189" t="str">
        <f>IF(ISTEXT(E32),E32,"")</f>
        <v/>
      </c>
      <c r="T21" s="190"/>
      <c r="U21" s="191"/>
      <c r="V21" s="11"/>
      <c r="W21" s="186"/>
      <c r="X21" s="11"/>
      <c r="Y21" s="83" t="str">
        <f>IF(ISBLANK(V21),"",IF(ISERROR(V21/W21),"",TRUNC(V21/W21,2)))</f>
        <v/>
      </c>
      <c r="Z21" s="45" t="str">
        <f>IF(R21="Forfait",0,IF(R22="Forfait",2,IF(ISBLANK(V21),"",IF(ISBLANK(V22),"",IF(V21&gt;V22,2,IF(V21=V22,1,0))))))</f>
        <v/>
      </c>
      <c r="AA21" s="46" t="str">
        <f>IF(Z21=0,0,Y21)</f>
        <v/>
      </c>
      <c r="AB21" s="31"/>
      <c r="AC21" s="32"/>
      <c r="AD21" s="14"/>
      <c r="AE21" s="75"/>
    </row>
    <row r="22" spans="1:31" ht="12.75" customHeight="1" x14ac:dyDescent="0.2">
      <c r="A22" s="14"/>
      <c r="B22" s="14"/>
      <c r="C22" s="26"/>
      <c r="D22" s="33"/>
      <c r="E22" s="40"/>
      <c r="F22" s="40"/>
      <c r="G22" s="205"/>
      <c r="H22" s="205"/>
      <c r="I22" s="205"/>
      <c r="J22" s="205"/>
      <c r="K22" s="205"/>
      <c r="L22" s="40"/>
      <c r="M22" s="40"/>
      <c r="N22" s="41"/>
      <c r="O22" s="30"/>
      <c r="P22" s="33"/>
      <c r="Q22" s="40"/>
      <c r="R22" s="10"/>
      <c r="S22" s="189" t="str">
        <f>IF(ISTEXT(E50),E50,"")</f>
        <v/>
      </c>
      <c r="T22" s="190"/>
      <c r="U22" s="191"/>
      <c r="V22" s="11"/>
      <c r="W22" s="187"/>
      <c r="X22" s="11"/>
      <c r="Y22" s="83" t="str">
        <f>IF(ISBLANK(V22),"",IF(ISERROR(V22/W21),"",TRUNC(V22/W21,2)))</f>
        <v/>
      </c>
      <c r="Z22" s="45" t="str">
        <f>IF(R21="Forfait",2,IF(R22="Forfait",0,IF(ISBLANK(V22),"",IF(ISBLANK(V21),"",2-Z21))))</f>
        <v/>
      </c>
      <c r="AA22" s="46" t="str">
        <f>IF(Z22=0,0,Y22)</f>
        <v/>
      </c>
      <c r="AB22" s="31"/>
      <c r="AC22" s="32"/>
      <c r="AD22" s="14"/>
      <c r="AE22" s="75"/>
    </row>
    <row r="23" spans="1:31" ht="12.75" customHeight="1" x14ac:dyDescent="0.2">
      <c r="A23" s="14"/>
      <c r="B23" s="14"/>
      <c r="C23" s="26"/>
      <c r="D23" s="33"/>
      <c r="E23" s="40"/>
      <c r="F23" s="40"/>
      <c r="G23" s="205"/>
      <c r="H23" s="205"/>
      <c r="I23" s="205"/>
      <c r="J23" s="205"/>
      <c r="K23" s="205"/>
      <c r="L23" s="40"/>
      <c r="M23" s="40"/>
      <c r="N23" s="41"/>
      <c r="O23" s="30"/>
      <c r="P23" s="33"/>
      <c r="Q23" s="79" t="str">
        <f>$F$12</f>
        <v>Einband</v>
      </c>
      <c r="R23" s="79" t="s">
        <v>0</v>
      </c>
      <c r="S23" s="201" t="str">
        <f>IF('Bedienung - Mode d''emploi'!$J$15="Deutsch","Spieler","Joueur")</f>
        <v>Spieler</v>
      </c>
      <c r="T23" s="202"/>
      <c r="U23" s="203"/>
      <c r="V23" s="80" t="str">
        <f>IF('Bedienung - Mode d''emploi'!$J$15="Deutsch","Pkt.","Pts")</f>
        <v>Pkt.</v>
      </c>
      <c r="W23" s="81" t="str">
        <f>IF('Bedienung - Mode d''emploi'!$J$15="Deutsch","Aufn.","Rep.")</f>
        <v>Aufn.</v>
      </c>
      <c r="X23" s="80" t="str">
        <f>IF('Bedienung - Mode d''emploi'!$J$15="Deutsch","Serie","Série")</f>
        <v>Serie</v>
      </c>
      <c r="Y23" s="80" t="str">
        <f>IF('Bedienung - Mode d''emploi'!$J$15="Deutsch","ED","MP")</f>
        <v>ED</v>
      </c>
      <c r="Z23" s="80" t="str">
        <f>IF('Bedienung - Mode d''emploi'!$J$15="Deutsch","WP","PM")</f>
        <v>WP</v>
      </c>
      <c r="AA23" s="37"/>
      <c r="AB23" s="31"/>
      <c r="AC23" s="32"/>
      <c r="AD23" s="14"/>
      <c r="AE23" s="75"/>
    </row>
    <row r="24" spans="1:31" ht="12.75" customHeight="1" x14ac:dyDescent="0.2">
      <c r="A24" s="14"/>
      <c r="B24" s="14"/>
      <c r="C24" s="26"/>
      <c r="D24" s="33"/>
      <c r="E24" s="40"/>
      <c r="F24" s="40"/>
      <c r="G24" s="205"/>
      <c r="H24" s="205"/>
      <c r="I24" s="205"/>
      <c r="J24" s="205"/>
      <c r="K24" s="205"/>
      <c r="L24" s="40"/>
      <c r="M24" s="40"/>
      <c r="N24" s="41"/>
      <c r="O24" s="47"/>
      <c r="P24" s="33"/>
      <c r="Q24" s="40"/>
      <c r="R24" s="10"/>
      <c r="S24" s="189" t="str">
        <f>IF(ISTEXT(E32),E32,"")</f>
        <v/>
      </c>
      <c r="T24" s="190"/>
      <c r="U24" s="191"/>
      <c r="V24" s="11"/>
      <c r="W24" s="186"/>
      <c r="X24" s="11"/>
      <c r="Y24" s="83" t="str">
        <f>IF(ISBLANK(V24),"",IF(ISERROR(V24/W24),"",TRUNC(V24/W24,2)))</f>
        <v/>
      </c>
      <c r="Z24" s="45" t="str">
        <f>IF(R24="Forfait",0,IF(R25="Forfait",2,IF(ISBLANK(V24),"",IF(ISBLANK(V25),"",IF(V24&gt;V25,2,IF(V24=V25,1,0))))))</f>
        <v/>
      </c>
      <c r="AA24" s="46" t="str">
        <f>IF(Z24=0,0,Y24)</f>
        <v/>
      </c>
      <c r="AB24" s="31"/>
      <c r="AC24" s="32"/>
      <c r="AD24" s="14"/>
      <c r="AE24" s="75"/>
    </row>
    <row r="25" spans="1:31" ht="12.75" customHeight="1" x14ac:dyDescent="0.2">
      <c r="A25" s="14"/>
      <c r="B25" s="14"/>
      <c r="C25" s="26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47"/>
      <c r="P25" s="33"/>
      <c r="Q25" s="40"/>
      <c r="R25" s="10"/>
      <c r="S25" s="189" t="str">
        <f>IF(ISTEXT(E50),E50,"")</f>
        <v/>
      </c>
      <c r="T25" s="190"/>
      <c r="U25" s="191"/>
      <c r="V25" s="11"/>
      <c r="W25" s="187"/>
      <c r="X25" s="11"/>
      <c r="Y25" s="83" t="str">
        <f>IF(ISBLANK(V25),"",IF(ISERROR(V25/W24),"",TRUNC(V25/W24,2)))</f>
        <v/>
      </c>
      <c r="Z25" s="45" t="str">
        <f>IF(R24="Forfait",2,IF(R25="Forfait",0,IF(ISBLANK(V25),"",IF(ISBLANK(V24),"",2-Z24))))</f>
        <v/>
      </c>
      <c r="AA25" s="46" t="str">
        <f>IF(Z25=0,0,Y25)</f>
        <v/>
      </c>
      <c r="AB25" s="31"/>
      <c r="AC25" s="32"/>
      <c r="AD25" s="14"/>
      <c r="AE25" s="75"/>
    </row>
    <row r="26" spans="1:31" ht="12.75" customHeight="1" x14ac:dyDescent="0.2">
      <c r="A26" s="14"/>
      <c r="B26" s="14"/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3"/>
      <c r="Q26" s="54"/>
      <c r="R26" s="39"/>
      <c r="S26" s="39"/>
      <c r="T26" s="39"/>
      <c r="U26" s="39"/>
      <c r="V26" s="48"/>
      <c r="W26" s="49"/>
      <c r="X26" s="48"/>
      <c r="Y26" s="48"/>
      <c r="Z26" s="48"/>
      <c r="AA26" s="37"/>
      <c r="AB26" s="31"/>
      <c r="AC26" s="32"/>
      <c r="AD26" s="14"/>
      <c r="AE26" s="75"/>
    </row>
    <row r="27" spans="1:31" ht="12.75" customHeight="1" x14ac:dyDescent="0.2">
      <c r="A27" s="14"/>
      <c r="B27" s="14"/>
      <c r="C27" s="26"/>
      <c r="D27" s="27"/>
      <c r="E27" s="204" t="str">
        <f>IF('Bedienung - Mode d''emploi'!J15="Deutsch","Mannschaft","Equipe")</f>
        <v>Mannschaft</v>
      </c>
      <c r="F27" s="204"/>
      <c r="G27" s="204"/>
      <c r="H27" s="204"/>
      <c r="I27" s="204"/>
      <c r="J27" s="204"/>
      <c r="K27" s="204"/>
      <c r="L27" s="204"/>
      <c r="M27" s="204"/>
      <c r="N27" s="29"/>
      <c r="O27" s="30"/>
      <c r="P27" s="33"/>
      <c r="Q27" s="42" t="str">
        <f>IF('Bedienung - Mode d''emploi'!$J$15="Deutsch","Tisch 2","Table 2")</f>
        <v>Tisch 2</v>
      </c>
      <c r="R27" s="39"/>
      <c r="S27" s="39"/>
      <c r="T27" s="39"/>
      <c r="U27" s="39"/>
      <c r="V27" s="48"/>
      <c r="W27" s="49"/>
      <c r="X27" s="48"/>
      <c r="Y27" s="48"/>
      <c r="Z27" s="48"/>
      <c r="AA27" s="37"/>
      <c r="AB27" s="31"/>
      <c r="AC27" s="32"/>
      <c r="AD27" s="14"/>
      <c r="AE27" s="75"/>
    </row>
    <row r="28" spans="1:31" ht="12.75" customHeight="1" x14ac:dyDescent="0.2">
      <c r="A28" s="14"/>
      <c r="B28" s="14"/>
      <c r="C28" s="26"/>
      <c r="D28" s="33"/>
      <c r="E28" s="195"/>
      <c r="F28" s="196"/>
      <c r="G28" s="196"/>
      <c r="H28" s="196"/>
      <c r="I28" s="196"/>
      <c r="J28" s="196"/>
      <c r="K28" s="196"/>
      <c r="L28" s="196"/>
      <c r="M28" s="197"/>
      <c r="N28" s="55"/>
      <c r="O28" s="53"/>
      <c r="P28" s="33"/>
      <c r="Q28" s="79" t="str">
        <f>F11</f>
        <v>Cadre/Frei</v>
      </c>
      <c r="R28" s="79" t="s">
        <v>0</v>
      </c>
      <c r="S28" s="201" t="str">
        <f>IF('Bedienung - Mode d''emploi'!$J$15="Deutsch","Spieler","Joueur")</f>
        <v>Spieler</v>
      </c>
      <c r="T28" s="202"/>
      <c r="U28" s="203"/>
      <c r="V28" s="80" t="str">
        <f>IF('Bedienung - Mode d''emploi'!$J$15="Deutsch","Pkt.","Pts")</f>
        <v>Pkt.</v>
      </c>
      <c r="W28" s="81" t="str">
        <f>IF('Bedienung - Mode d''emploi'!$J$15="Deutsch","Aufn.","Rep.")</f>
        <v>Aufn.</v>
      </c>
      <c r="X28" s="80" t="str">
        <f>IF('Bedienung - Mode d''emploi'!$J$15="Deutsch","Serie","Série")</f>
        <v>Serie</v>
      </c>
      <c r="Y28" s="80" t="str">
        <f>IF('Bedienung - Mode d''emploi'!$J$15="Deutsch","ED","MP")</f>
        <v>ED</v>
      </c>
      <c r="Z28" s="80" t="str">
        <f>IF('Bedienung - Mode d''emploi'!$J$15="Deutsch","WP","PM")</f>
        <v>WP</v>
      </c>
      <c r="AA28" s="37"/>
      <c r="AB28" s="31"/>
      <c r="AC28" s="32"/>
      <c r="AD28" s="14"/>
      <c r="AE28" s="75"/>
    </row>
    <row r="29" spans="1:31" ht="12.75" customHeight="1" x14ac:dyDescent="0.2">
      <c r="A29" s="14"/>
      <c r="B29" s="14"/>
      <c r="C29" s="26"/>
      <c r="D29" s="33"/>
      <c r="E29" s="198"/>
      <c r="F29" s="199"/>
      <c r="G29" s="199"/>
      <c r="H29" s="199"/>
      <c r="I29" s="199"/>
      <c r="J29" s="199"/>
      <c r="K29" s="199"/>
      <c r="L29" s="199"/>
      <c r="M29" s="200"/>
      <c r="N29" s="41"/>
      <c r="O29" s="53"/>
      <c r="P29" s="33"/>
      <c r="Q29" s="40"/>
      <c r="R29" s="10"/>
      <c r="S29" s="189" t="str">
        <f>IF(ISTEXT(E36),E36,"")</f>
        <v/>
      </c>
      <c r="T29" s="190"/>
      <c r="U29" s="191"/>
      <c r="V29" s="11"/>
      <c r="W29" s="186"/>
      <c r="X29" s="11"/>
      <c r="Y29" s="83" t="str">
        <f>IF(ISBLANK(V29),"",IF(ISERROR(V29/W29),"",TRUNC(V29/W29,2)))</f>
        <v/>
      </c>
      <c r="Z29" s="45" t="str">
        <f>IF(R29="Forfait",0,IF(R30="Forfait",2,IF(ISBLANK(V29),"",IF(ISBLANK(V30),"",IF(V29&gt;V30,2,IF(V29=V30,1,0))))))</f>
        <v/>
      </c>
      <c r="AA29" s="46" t="str">
        <f>IF(Z29=0,0,Y29)</f>
        <v/>
      </c>
      <c r="AB29" s="31"/>
      <c r="AC29" s="32"/>
      <c r="AD29" s="14"/>
    </row>
    <row r="30" spans="1:31" ht="12.75" customHeight="1" x14ac:dyDescent="0.2">
      <c r="A30" s="14"/>
      <c r="B30" s="14"/>
      <c r="C30" s="26"/>
      <c r="D30" s="33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30"/>
      <c r="P30" s="33"/>
      <c r="Q30" s="40"/>
      <c r="R30" s="10"/>
      <c r="S30" s="189" t="str">
        <f>IF(ISTEXT(E46),E46,"")</f>
        <v/>
      </c>
      <c r="T30" s="190"/>
      <c r="U30" s="191"/>
      <c r="V30" s="11"/>
      <c r="W30" s="187"/>
      <c r="X30" s="11"/>
      <c r="Y30" s="83" t="str">
        <f>IF(ISBLANK(V30),"",IF(ISERROR(V30/W29),"",TRUNC(V30/W29,2)))</f>
        <v/>
      </c>
      <c r="Z30" s="45" t="str">
        <f>IF(R29="Forfait",2,IF(R30="Forfait",0,IF(ISBLANK(V30),"",IF(ISBLANK(V29),"",2-Z29))))</f>
        <v/>
      </c>
      <c r="AA30" s="46" t="str">
        <f>IF(Z30=0,0,Y30)</f>
        <v/>
      </c>
      <c r="AB30" s="31"/>
      <c r="AC30" s="32"/>
      <c r="AD30" s="14"/>
    </row>
    <row r="31" spans="1:31" ht="12.75" customHeight="1" x14ac:dyDescent="0.2">
      <c r="A31" s="14"/>
      <c r="B31" s="14"/>
      <c r="C31" s="26"/>
      <c r="D31" s="33"/>
      <c r="E31" s="56" t="str">
        <f>IF('Bedienung - Mode d''emploi'!$J$15="Deutsch","Spieler","Joueur")</f>
        <v>Spieler</v>
      </c>
      <c r="F31" s="57"/>
      <c r="G31" s="57"/>
      <c r="H31" s="40"/>
      <c r="I31" s="40"/>
      <c r="J31" s="40"/>
      <c r="K31" s="40"/>
      <c r="L31" s="40"/>
      <c r="M31" s="40"/>
      <c r="N31" s="41"/>
      <c r="O31" s="53"/>
      <c r="P31" s="33"/>
      <c r="Q31" s="79" t="str">
        <f>$F$12</f>
        <v>Einband</v>
      </c>
      <c r="R31" s="79" t="s">
        <v>0</v>
      </c>
      <c r="S31" s="201" t="str">
        <f>IF('Bedienung - Mode d''emploi'!$J$15="Deutsch","Spieler","Joueur")</f>
        <v>Spieler</v>
      </c>
      <c r="T31" s="202"/>
      <c r="U31" s="203"/>
      <c r="V31" s="80" t="str">
        <f>IF('Bedienung - Mode d''emploi'!$J$15="Deutsch","Pkt.","Pts")</f>
        <v>Pkt.</v>
      </c>
      <c r="W31" s="81" t="str">
        <f>IF('Bedienung - Mode d''emploi'!$J$15="Deutsch","Aufn.","Rep.")</f>
        <v>Aufn.</v>
      </c>
      <c r="X31" s="80" t="str">
        <f>IF('Bedienung - Mode d''emploi'!$J$15="Deutsch","Serie","Série")</f>
        <v>Serie</v>
      </c>
      <c r="Y31" s="80" t="str">
        <f>IF('Bedienung - Mode d''emploi'!$J$15="Deutsch","ED","MP")</f>
        <v>ED</v>
      </c>
      <c r="Z31" s="80" t="str">
        <f>IF('Bedienung - Mode d''emploi'!$J$15="Deutsch","WP","PM")</f>
        <v>WP</v>
      </c>
      <c r="AA31" s="37"/>
      <c r="AB31" s="31"/>
      <c r="AC31" s="32"/>
      <c r="AD31" s="14"/>
    </row>
    <row r="32" spans="1:31" ht="12.75" customHeight="1" x14ac:dyDescent="0.2">
      <c r="A32" s="14"/>
      <c r="B32" s="14"/>
      <c r="C32" s="26"/>
      <c r="D32" s="58">
        <v>1</v>
      </c>
      <c r="E32" s="225"/>
      <c r="F32" s="226"/>
      <c r="G32" s="227"/>
      <c r="H32" s="85" t="str">
        <f>IF('Bedienung - Mode d''emploi'!$J$15="Deutsch","WP","PM")</f>
        <v>WP</v>
      </c>
      <c r="I32" s="59" t="str">
        <f>IF('Bedienung - Mode d''emploi'!$J$15="Deutsch","Pkt.","Pts")</f>
        <v>Pkt.</v>
      </c>
      <c r="J32" s="59" t="str">
        <f>IF('Bedienung - Mode d''emploi'!$J$15="Deutsch","Aufn.","Rep.")</f>
        <v>Aufn.</v>
      </c>
      <c r="K32" s="59" t="str">
        <f>IF('Bedienung - Mode d''emploi'!$J$15="Deutsch","GD","MG")</f>
        <v>GD</v>
      </c>
      <c r="L32" s="59" t="str">
        <f>IF('Bedienung - Mode d''emploi'!$J$15="Deutsch","ED","MP")</f>
        <v>ED</v>
      </c>
      <c r="M32" s="59" t="str">
        <f>IF('Bedienung - Mode d''emploi'!$J$15="Deutsch","Serie","Série")</f>
        <v>Serie</v>
      </c>
      <c r="N32" s="60"/>
      <c r="O32" s="53"/>
      <c r="P32" s="33"/>
      <c r="Q32" s="40"/>
      <c r="R32" s="10"/>
      <c r="S32" s="189" t="str">
        <f>IF(ISTEXT(E36),E36,"")</f>
        <v/>
      </c>
      <c r="T32" s="190"/>
      <c r="U32" s="191"/>
      <c r="V32" s="11"/>
      <c r="W32" s="186"/>
      <c r="X32" s="11"/>
      <c r="Y32" s="83" t="str">
        <f>IF(ISBLANK(V32),"",IF(ISERROR(V32/W32),"",TRUNC(V32/W32,2)))</f>
        <v/>
      </c>
      <c r="Z32" s="45" t="str">
        <f>IF(R32="Forfait",0,IF(R33="Forfait",2,IF(ISBLANK(V32),"",IF(ISBLANK(V33),"",IF(V32&gt;V33,2,IF(V32=V33,1,0))))))</f>
        <v/>
      </c>
      <c r="AA32" s="46" t="str">
        <f>IF(Z32=0,0,Y32)</f>
        <v/>
      </c>
      <c r="AB32" s="31"/>
      <c r="AC32" s="32"/>
      <c r="AD32" s="14"/>
    </row>
    <row r="33" spans="1:30" ht="12.75" customHeight="1" x14ac:dyDescent="0.2">
      <c r="A33" s="14"/>
      <c r="B33" s="14"/>
      <c r="C33" s="26"/>
      <c r="D33" s="33"/>
      <c r="E33" s="193" t="str">
        <f>$F$11</f>
        <v>Cadre/Frei</v>
      </c>
      <c r="F33" s="193"/>
      <c r="G33" s="193"/>
      <c r="H33" s="61">
        <f>IF(ISERROR(SUM(Z21,Z40)),"0",SUM(Z21,Z40))</f>
        <v>0</v>
      </c>
      <c r="I33" s="61">
        <f>IF(ISERROR(SUM(V21+V40)),"",SUM(V21+V40))</f>
        <v>0</v>
      </c>
      <c r="J33" s="61">
        <f>IF(ISERROR(W21+W40),"",(W21+W40))</f>
        <v>0</v>
      </c>
      <c r="K33" s="83">
        <f>TRUNC(IF(ISERROR(I33/J33),0,I33/J33),2)</f>
        <v>0</v>
      </c>
      <c r="L33" s="83" t="str">
        <f>IF(MAX(AA21,AA40)=0,"- - -",MAX(AA21,AA40))</f>
        <v>- - -</v>
      </c>
      <c r="M33" s="61">
        <f>MAX(X21,X40)</f>
        <v>0</v>
      </c>
      <c r="N33" s="60"/>
      <c r="O33" s="53"/>
      <c r="P33" s="33"/>
      <c r="Q33" s="40"/>
      <c r="R33" s="10"/>
      <c r="S33" s="189" t="str">
        <f>IF(ISTEXT(E46),E46,"")</f>
        <v/>
      </c>
      <c r="T33" s="190"/>
      <c r="U33" s="191"/>
      <c r="V33" s="11"/>
      <c r="W33" s="187"/>
      <c r="X33" s="11"/>
      <c r="Y33" s="83" t="str">
        <f>IF(ISBLANK(V33),"",IF(ISERROR(V33/W32),"",TRUNC(V33/W32,2)))</f>
        <v/>
      </c>
      <c r="Z33" s="45" t="str">
        <f>IF(R32="Forfait",2,IF(R33="Forfait",0,IF(ISBLANK(V33),"",IF(ISBLANK(V32),"",2-Z32))))</f>
        <v/>
      </c>
      <c r="AA33" s="46" t="str">
        <f>IF(Z33=0,0,Y33)</f>
        <v/>
      </c>
      <c r="AB33" s="31"/>
      <c r="AC33" s="32"/>
      <c r="AD33" s="14"/>
    </row>
    <row r="34" spans="1:30" ht="12.75" customHeight="1" x14ac:dyDescent="0.2">
      <c r="A34" s="14"/>
      <c r="B34" s="14"/>
      <c r="C34" s="26"/>
      <c r="D34" s="33"/>
      <c r="E34" s="192" t="str">
        <f>$F$12</f>
        <v>Einband</v>
      </c>
      <c r="F34" s="192"/>
      <c r="G34" s="192"/>
      <c r="H34" s="61">
        <f>IF(ISERROR(SUM(Z24,Z43)),"0",SUM(Z24,Z43))</f>
        <v>0</v>
      </c>
      <c r="I34" s="61">
        <f>IF(ISERROR(SUM(V24+V43)),"",SUM(V24+V43))</f>
        <v>0</v>
      </c>
      <c r="J34" s="61">
        <f>IF(ISERROR(W24+W43),"",(W24+W43))</f>
        <v>0</v>
      </c>
      <c r="K34" s="83">
        <f>TRUNC(IF(ISERROR(I34/J34),0,I34/J34),2)</f>
        <v>0</v>
      </c>
      <c r="L34" s="83" t="str">
        <f>IF(MAX(AA24,AA43)=0,"- - -",MAX(AA24,AA43))</f>
        <v>- - -</v>
      </c>
      <c r="M34" s="61">
        <f>MAX(X24,X43)</f>
        <v>0</v>
      </c>
      <c r="N34" s="60"/>
      <c r="O34" s="30"/>
      <c r="P34" s="50"/>
      <c r="Q34" s="51"/>
      <c r="R34" s="51"/>
      <c r="S34" s="51"/>
      <c r="T34" s="51"/>
      <c r="U34" s="51"/>
      <c r="V34" s="62"/>
      <c r="W34" s="63"/>
      <c r="X34" s="62"/>
      <c r="Y34" s="62"/>
      <c r="Z34" s="62"/>
      <c r="AA34" s="64"/>
      <c r="AB34" s="31"/>
      <c r="AC34" s="32"/>
      <c r="AD34" s="14"/>
    </row>
    <row r="35" spans="1:30" ht="12.75" customHeight="1" x14ac:dyDescent="0.2">
      <c r="A35" s="14"/>
      <c r="B35" s="14"/>
      <c r="C35" s="26"/>
      <c r="D35" s="33"/>
      <c r="E35" s="57"/>
      <c r="F35" s="57"/>
      <c r="G35" s="57"/>
      <c r="H35" s="40"/>
      <c r="I35" s="40"/>
      <c r="J35" s="40"/>
      <c r="K35" s="40"/>
      <c r="L35" s="40"/>
      <c r="M35" s="40"/>
      <c r="N35" s="41"/>
      <c r="O35" s="30"/>
      <c r="P35" s="30"/>
      <c r="Q35" s="30"/>
      <c r="R35" s="30"/>
      <c r="S35" s="30"/>
      <c r="T35" s="30"/>
      <c r="U35" s="30"/>
      <c r="V35" s="53"/>
      <c r="W35" s="65"/>
      <c r="X35" s="53"/>
      <c r="Y35" s="53"/>
      <c r="Z35" s="53"/>
      <c r="AA35" s="66"/>
      <c r="AB35" s="31"/>
      <c r="AC35" s="32"/>
      <c r="AD35" s="14"/>
    </row>
    <row r="36" spans="1:30" ht="12.75" customHeight="1" x14ac:dyDescent="0.2">
      <c r="A36" s="14"/>
      <c r="B36" s="14"/>
      <c r="C36" s="26"/>
      <c r="D36" s="58">
        <v>2</v>
      </c>
      <c r="E36" s="188"/>
      <c r="F36" s="188"/>
      <c r="G36" s="188"/>
      <c r="H36" s="85" t="str">
        <f>IF('Bedienung - Mode d''emploi'!$J$15="Deutsch","WP","PM")</f>
        <v>WP</v>
      </c>
      <c r="I36" s="59" t="str">
        <f>IF('Bedienung - Mode d''emploi'!$J$15="Deutsch","Pkt.","Pts")</f>
        <v>Pkt.</v>
      </c>
      <c r="J36" s="59" t="str">
        <f>IF('Bedienung - Mode d''emploi'!$J$15="Deutsch","Aufn.","Rep.")</f>
        <v>Aufn.</v>
      </c>
      <c r="K36" s="59" t="str">
        <f>IF('Bedienung - Mode d''emploi'!$J$15="Deutsch","GD","MG")</f>
        <v>GD</v>
      </c>
      <c r="L36" s="59" t="str">
        <f>IF('Bedienung - Mode d''emploi'!$J$15="Deutsch","ED","MP")</f>
        <v>ED</v>
      </c>
      <c r="M36" s="59" t="str">
        <f>IF('Bedienung - Mode d''emploi'!$J$15="Deutsch","Serie","Série")</f>
        <v>Serie</v>
      </c>
      <c r="N36" s="60"/>
      <c r="O36" s="30"/>
      <c r="P36" s="210" t="s">
        <v>3</v>
      </c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2"/>
      <c r="AB36" s="31"/>
      <c r="AC36" s="32"/>
      <c r="AD36" s="14"/>
    </row>
    <row r="37" spans="1:30" ht="12.75" customHeight="1" x14ac:dyDescent="0.2">
      <c r="A37" s="14"/>
      <c r="B37" s="14"/>
      <c r="C37" s="26"/>
      <c r="D37" s="33"/>
      <c r="E37" s="193" t="str">
        <f>$F$11</f>
        <v>Cadre/Frei</v>
      </c>
      <c r="F37" s="193"/>
      <c r="G37" s="193"/>
      <c r="H37" s="61">
        <f>IF(ISERROR(SUM(Z29,Z48)),"0",SUM(Z29,Z48))</f>
        <v>0</v>
      </c>
      <c r="I37" s="61">
        <f>IF(ISERROR(SUM(V29+V48)),"",SUM(V29+V48))</f>
        <v>0</v>
      </c>
      <c r="J37" s="61">
        <f>IF(ISERROR(W29+W48),"",(W29+W48))</f>
        <v>0</v>
      </c>
      <c r="K37" s="83">
        <f>TRUNC(IF(ISERROR(I37/J37),0,I37/J37),2)</f>
        <v>0</v>
      </c>
      <c r="L37" s="83" t="str">
        <f>IF(MAX(AA29,AA48)=0,"- - -",MAX(AA29,AA48))</f>
        <v>- - -</v>
      </c>
      <c r="M37" s="61">
        <f>MAX(X29,X48)</f>
        <v>0</v>
      </c>
      <c r="N37" s="60"/>
      <c r="O37" s="47"/>
      <c r="P37" s="33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7"/>
      <c r="AB37" s="31"/>
      <c r="AC37" s="32"/>
      <c r="AD37" s="14"/>
    </row>
    <row r="38" spans="1:30" ht="12.75" customHeight="1" x14ac:dyDescent="0.2">
      <c r="A38" s="14"/>
      <c r="B38" s="14"/>
      <c r="C38" s="26"/>
      <c r="D38" s="33"/>
      <c r="E38" s="192" t="str">
        <f>$F$12</f>
        <v>Einband</v>
      </c>
      <c r="F38" s="192"/>
      <c r="G38" s="192"/>
      <c r="H38" s="61">
        <f>IF(ISERROR(SUM(Z32,Z51)),"0",SUM(Z32,Z51))</f>
        <v>0</v>
      </c>
      <c r="I38" s="61">
        <f>IF(ISERROR(SUM(V32+V51)),"",SUM(V32+V51))</f>
        <v>0</v>
      </c>
      <c r="J38" s="61">
        <f>IF(ISERROR(W32+W51),"",(W32+W51))</f>
        <v>0</v>
      </c>
      <c r="K38" s="83">
        <f>TRUNC(IF(ISERROR(I38/J38),0,I38/J38),2)</f>
        <v>0</v>
      </c>
      <c r="L38" s="83" t="str">
        <f>IF(MAX(AA32,AA51)=0,"- - -",MAX(AA32,AA51))</f>
        <v>- - -</v>
      </c>
      <c r="M38" s="61">
        <f>MAX(X32,X51)</f>
        <v>0</v>
      </c>
      <c r="N38" s="60"/>
      <c r="O38" s="47"/>
      <c r="P38" s="33"/>
      <c r="Q38" s="42" t="str">
        <f>IF('Bedienung - Mode d''emploi'!$J$15="Deutsch","Tisch 1","Table 1")</f>
        <v>Tisch 1</v>
      </c>
      <c r="R38" s="39"/>
      <c r="S38" s="39"/>
      <c r="T38" s="39"/>
      <c r="U38" s="39"/>
      <c r="V38" s="39"/>
      <c r="W38" s="39"/>
      <c r="X38" s="39"/>
      <c r="Y38" s="39"/>
      <c r="Z38" s="39"/>
      <c r="AA38" s="37"/>
      <c r="AB38" s="31"/>
      <c r="AC38" s="32"/>
      <c r="AD38" s="14"/>
    </row>
    <row r="39" spans="1:30" ht="12.75" customHeight="1" x14ac:dyDescent="0.2">
      <c r="A39" s="14"/>
      <c r="B39" s="14"/>
      <c r="C39" s="26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2"/>
      <c r="O39" s="30"/>
      <c r="P39" s="33"/>
      <c r="Q39" s="79" t="str">
        <f>F11</f>
        <v>Cadre/Frei</v>
      </c>
      <c r="R39" s="79" t="s">
        <v>0</v>
      </c>
      <c r="S39" s="201" t="str">
        <f>IF('Bedienung - Mode d''emploi'!$J$15="Deutsch","Spieler","Joueur")</f>
        <v>Spieler</v>
      </c>
      <c r="T39" s="202"/>
      <c r="U39" s="203"/>
      <c r="V39" s="80" t="str">
        <f>IF('Bedienung - Mode d''emploi'!$J$15="Deutsch","Pkt.","Pts")</f>
        <v>Pkt.</v>
      </c>
      <c r="W39" s="81" t="str">
        <f>IF('Bedienung - Mode d''emploi'!$J$15="Deutsch","Aufn.","Rep.")</f>
        <v>Aufn.</v>
      </c>
      <c r="X39" s="80" t="str">
        <f>IF('Bedienung - Mode d''emploi'!$J$15="Deutsch","Serie","Série")</f>
        <v>Serie</v>
      </c>
      <c r="Y39" s="80" t="str">
        <f>IF('Bedienung - Mode d''emploi'!$J$15="Deutsch","ED","MP")</f>
        <v>ED</v>
      </c>
      <c r="Z39" s="80" t="str">
        <f>IF('Bedienung - Mode d''emploi'!$J$15="Deutsch","WP","PM")</f>
        <v>WP</v>
      </c>
      <c r="AA39" s="44"/>
      <c r="AB39" s="31"/>
      <c r="AC39" s="32"/>
      <c r="AD39" s="14"/>
    </row>
    <row r="40" spans="1:30" ht="12.75" customHeight="1" x14ac:dyDescent="0.2">
      <c r="A40" s="14"/>
      <c r="B40" s="14"/>
      <c r="C40" s="26"/>
      <c r="D40" s="30"/>
      <c r="E40" s="67"/>
      <c r="F40" s="67"/>
      <c r="G40" s="67"/>
      <c r="H40" s="30"/>
      <c r="I40" s="30"/>
      <c r="J40" s="30"/>
      <c r="K40" s="30"/>
      <c r="L40" s="30"/>
      <c r="M40" s="30"/>
      <c r="N40" s="30"/>
      <c r="O40" s="30"/>
      <c r="P40" s="33"/>
      <c r="Q40" s="40"/>
      <c r="R40" s="10"/>
      <c r="S40" s="189" t="str">
        <f>IF(ISTEXT(E32),E32,"")</f>
        <v/>
      </c>
      <c r="T40" s="190"/>
      <c r="U40" s="191"/>
      <c r="V40" s="11"/>
      <c r="W40" s="186"/>
      <c r="X40" s="11"/>
      <c r="Y40" s="83" t="str">
        <f>IF(ISBLANK(V40),"",IF(ISERROR(V40/W40),"",TRUNC(V40/W40,2)))</f>
        <v/>
      </c>
      <c r="Z40" s="45" t="str">
        <f>IF(R40="Forfait",0,IF(R41="Forfait",2,IF(ISBLANK(V40),"",IF(ISBLANK(V41),"",IF(V40&gt;V41,2,IF(V40=V41,1,0))))))</f>
        <v/>
      </c>
      <c r="AA40" s="46" t="str">
        <f>IF(Z40=0,0,Y40)</f>
        <v/>
      </c>
      <c r="AB40" s="31"/>
      <c r="AC40" s="32"/>
      <c r="AD40" s="14"/>
    </row>
    <row r="41" spans="1:30" ht="12.75" customHeight="1" x14ac:dyDescent="0.2">
      <c r="A41" s="14"/>
      <c r="B41" s="14"/>
      <c r="C41" s="26"/>
      <c r="D41" s="27"/>
      <c r="E41" s="204" t="str">
        <f>IF('Bedienung - Mode d''emploi'!J15="Deutsch","Mannschaft","Equipe")</f>
        <v>Mannschaft</v>
      </c>
      <c r="F41" s="204"/>
      <c r="G41" s="204"/>
      <c r="H41" s="204"/>
      <c r="I41" s="204"/>
      <c r="J41" s="204"/>
      <c r="K41" s="204"/>
      <c r="L41" s="204"/>
      <c r="M41" s="204"/>
      <c r="N41" s="29"/>
      <c r="O41" s="53"/>
      <c r="P41" s="33"/>
      <c r="Q41" s="40"/>
      <c r="R41" s="10"/>
      <c r="S41" s="189" t="str">
        <f>IF(ISTEXT(E46),E46,"")</f>
        <v/>
      </c>
      <c r="T41" s="190"/>
      <c r="U41" s="191"/>
      <c r="V41" s="11"/>
      <c r="W41" s="187"/>
      <c r="X41" s="11"/>
      <c r="Y41" s="83" t="str">
        <f>IF(ISBLANK(V41),"",IF(ISERROR(V41/W40),"",TRUNC(V41/W40,2)))</f>
        <v/>
      </c>
      <c r="Z41" s="45" t="str">
        <f>IF(R40="Forfait",2,IF(R41="Forfait",0,IF(ISBLANK(V41),"",IF(ISBLANK(V40),"",2-Z40))))</f>
        <v/>
      </c>
      <c r="AA41" s="46" t="str">
        <f>IF(Z41=0,0,Y41)</f>
        <v/>
      </c>
      <c r="AB41" s="31"/>
      <c r="AC41" s="32"/>
      <c r="AD41" s="14"/>
    </row>
    <row r="42" spans="1:30" ht="12.75" customHeight="1" x14ac:dyDescent="0.2">
      <c r="A42" s="14"/>
      <c r="B42" s="14"/>
      <c r="C42" s="26"/>
      <c r="D42" s="33"/>
      <c r="E42" s="195"/>
      <c r="F42" s="196"/>
      <c r="G42" s="196"/>
      <c r="H42" s="196"/>
      <c r="I42" s="196"/>
      <c r="J42" s="196"/>
      <c r="K42" s="196"/>
      <c r="L42" s="196"/>
      <c r="M42" s="197"/>
      <c r="N42" s="55"/>
      <c r="O42" s="53"/>
      <c r="P42" s="33"/>
      <c r="Q42" s="79" t="str">
        <f>$F$12</f>
        <v>Einband</v>
      </c>
      <c r="R42" s="79" t="s">
        <v>0</v>
      </c>
      <c r="S42" s="201" t="str">
        <f>IF('Bedienung - Mode d''emploi'!$J$15="Deutsch","Spieler","Joueur")</f>
        <v>Spieler</v>
      </c>
      <c r="T42" s="202"/>
      <c r="U42" s="203"/>
      <c r="V42" s="80" t="str">
        <f>IF('Bedienung - Mode d''emploi'!$J$15="Deutsch","Pkt.","Pts")</f>
        <v>Pkt.</v>
      </c>
      <c r="W42" s="81" t="str">
        <f>IF('Bedienung - Mode d''emploi'!$J$15="Deutsch","Aufn.","Rep.")</f>
        <v>Aufn.</v>
      </c>
      <c r="X42" s="80" t="str">
        <f>IF('Bedienung - Mode d''emploi'!$J$15="Deutsch","Serie","Série")</f>
        <v>Serie</v>
      </c>
      <c r="Y42" s="80" t="str">
        <f>IF('Bedienung - Mode d''emploi'!$J$15="Deutsch","ED","MP")</f>
        <v>ED</v>
      </c>
      <c r="Z42" s="80" t="str">
        <f>IF('Bedienung - Mode d''emploi'!$J$15="Deutsch","WP","PM")</f>
        <v>WP</v>
      </c>
      <c r="AA42" s="37"/>
      <c r="AB42" s="31"/>
      <c r="AC42" s="32"/>
      <c r="AD42" s="14"/>
    </row>
    <row r="43" spans="1:30" ht="12.75" customHeight="1" x14ac:dyDescent="0.2">
      <c r="A43" s="14"/>
      <c r="B43" s="14"/>
      <c r="C43" s="26"/>
      <c r="D43" s="33"/>
      <c r="E43" s="198"/>
      <c r="F43" s="199"/>
      <c r="G43" s="199"/>
      <c r="H43" s="199"/>
      <c r="I43" s="199"/>
      <c r="J43" s="199"/>
      <c r="K43" s="199"/>
      <c r="L43" s="199"/>
      <c r="M43" s="200"/>
      <c r="N43" s="41"/>
      <c r="O43" s="53"/>
      <c r="P43" s="33"/>
      <c r="Q43" s="40"/>
      <c r="R43" s="10"/>
      <c r="S43" s="189" t="str">
        <f>IF(ISTEXT(E32),E32,"")</f>
        <v/>
      </c>
      <c r="T43" s="190"/>
      <c r="U43" s="191"/>
      <c r="V43" s="11"/>
      <c r="W43" s="186"/>
      <c r="X43" s="11"/>
      <c r="Y43" s="83" t="str">
        <f>IF(ISBLANK(V43),"",IF(ISERROR(V43/W43),"",TRUNC(V43/W43,2)))</f>
        <v/>
      </c>
      <c r="Z43" s="45" t="str">
        <f>IF(R43="Forfait",0,IF(R44="Forfait",2,IF(ISBLANK(V43),"",IF(ISBLANK(V44),"",IF(V43&gt;V44,2,IF(V43=V44,1,0))))))</f>
        <v/>
      </c>
      <c r="AA43" s="46" t="str">
        <f>IF(Z43=0,0,Y43)</f>
        <v/>
      </c>
      <c r="AB43" s="31"/>
      <c r="AC43" s="32"/>
      <c r="AD43" s="14"/>
    </row>
    <row r="44" spans="1:30" ht="12.75" customHeight="1" x14ac:dyDescent="0.2">
      <c r="A44" s="14"/>
      <c r="B44" s="14"/>
      <c r="C44" s="26"/>
      <c r="D44" s="33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53"/>
      <c r="P44" s="33"/>
      <c r="Q44" s="40"/>
      <c r="R44" s="10"/>
      <c r="S44" s="189" t="str">
        <f>IF(ISTEXT(E46),E46,"")</f>
        <v/>
      </c>
      <c r="T44" s="190"/>
      <c r="U44" s="191"/>
      <c r="V44" s="11"/>
      <c r="W44" s="187"/>
      <c r="X44" s="11"/>
      <c r="Y44" s="83" t="str">
        <f>IF(ISBLANK(V44),"",IF(ISERROR(V44/W43),"",TRUNC(V44/W43,2)))</f>
        <v/>
      </c>
      <c r="Z44" s="45" t="str">
        <f>IF(R43="Forfait",2,IF(R44="Forfait",0,IF(ISBLANK(V44),"",IF(ISBLANK(V43),"",2-Z43))))</f>
        <v/>
      </c>
      <c r="AA44" s="46" t="str">
        <f>IF(Z44=0,0,Y44)</f>
        <v/>
      </c>
      <c r="AB44" s="31"/>
      <c r="AC44" s="32"/>
      <c r="AD44" s="14"/>
    </row>
    <row r="45" spans="1:30" ht="12.75" customHeight="1" x14ac:dyDescent="0.2">
      <c r="A45" s="14"/>
      <c r="B45" s="14"/>
      <c r="C45" s="26"/>
      <c r="D45" s="33"/>
      <c r="E45" s="56" t="str">
        <f>IF('Bedienung - Mode d''emploi'!$J$15="Deutsch","Spieler","Joueur")</f>
        <v>Spieler</v>
      </c>
      <c r="F45" s="57"/>
      <c r="G45" s="57"/>
      <c r="H45" s="40"/>
      <c r="I45" s="40"/>
      <c r="J45" s="40"/>
      <c r="K45" s="40"/>
      <c r="L45" s="40"/>
      <c r="M45" s="40"/>
      <c r="N45" s="41"/>
      <c r="O45" s="53"/>
      <c r="P45" s="33"/>
      <c r="Q45" s="54"/>
      <c r="R45" s="39"/>
      <c r="S45" s="39"/>
      <c r="T45" s="39"/>
      <c r="U45" s="39"/>
      <c r="V45" s="48"/>
      <c r="W45" s="49"/>
      <c r="X45" s="48"/>
      <c r="Y45" s="48"/>
      <c r="Z45" s="48"/>
      <c r="AA45" s="37"/>
      <c r="AB45" s="31"/>
      <c r="AC45" s="32"/>
      <c r="AD45" s="14"/>
    </row>
    <row r="46" spans="1:30" ht="12.75" customHeight="1" x14ac:dyDescent="0.2">
      <c r="A46" s="14"/>
      <c r="B46" s="14"/>
      <c r="C46" s="26"/>
      <c r="D46" s="58">
        <v>1</v>
      </c>
      <c r="E46" s="188"/>
      <c r="F46" s="188"/>
      <c r="G46" s="188"/>
      <c r="H46" s="85" t="str">
        <f>IF('Bedienung - Mode d''emploi'!$J$15="Deutsch","WP","PM")</f>
        <v>WP</v>
      </c>
      <c r="I46" s="59" t="str">
        <f>IF('Bedienung - Mode d''emploi'!$J$15="Deutsch","Pkt.","Pts")</f>
        <v>Pkt.</v>
      </c>
      <c r="J46" s="59" t="str">
        <f>IF('Bedienung - Mode d''emploi'!$J$15="Deutsch","Aufn.","Rep.")</f>
        <v>Aufn.</v>
      </c>
      <c r="K46" s="59" t="str">
        <f>IF('Bedienung - Mode d''emploi'!$J$15="Deutsch","GD","MG")</f>
        <v>GD</v>
      </c>
      <c r="L46" s="59" t="str">
        <f>IF('Bedienung - Mode d''emploi'!$J$15="Deutsch","ED","MP")</f>
        <v>ED</v>
      </c>
      <c r="M46" s="59" t="str">
        <f>IF('Bedienung - Mode d''emploi'!$J$15="Deutsch","Serie","Série")</f>
        <v>Serie</v>
      </c>
      <c r="N46" s="60"/>
      <c r="O46" s="53"/>
      <c r="P46" s="33"/>
      <c r="Q46" s="42" t="str">
        <f>IF('Bedienung - Mode d''emploi'!$J$15="Deutsch","Tisch 2","Table 2")</f>
        <v>Tisch 2</v>
      </c>
      <c r="R46" s="39"/>
      <c r="S46" s="39"/>
      <c r="T46" s="39"/>
      <c r="U46" s="39"/>
      <c r="V46" s="48"/>
      <c r="W46" s="49"/>
      <c r="X46" s="48"/>
      <c r="Y46" s="48"/>
      <c r="Z46" s="48"/>
      <c r="AA46" s="37"/>
      <c r="AB46" s="31"/>
      <c r="AC46" s="32"/>
      <c r="AD46" s="14"/>
    </row>
    <row r="47" spans="1:30" ht="12.75" customHeight="1" x14ac:dyDescent="0.2">
      <c r="A47" s="14"/>
      <c r="B47" s="14"/>
      <c r="C47" s="26"/>
      <c r="D47" s="33"/>
      <c r="E47" s="193" t="str">
        <f>$F$11</f>
        <v>Cadre/Frei</v>
      </c>
      <c r="F47" s="193"/>
      <c r="G47" s="193"/>
      <c r="H47" s="61">
        <f>IF(ISERROR(SUM(Z30,Z41)),"0",SUM(Z30,Z41))</f>
        <v>0</v>
      </c>
      <c r="I47" s="61">
        <f>IF(ISERROR(SUM(V30+V41)),"",SUM(V30+V41))</f>
        <v>0</v>
      </c>
      <c r="J47" s="61">
        <f>IF(ISERROR(W29+W40),"",(W29+W40))</f>
        <v>0</v>
      </c>
      <c r="K47" s="83">
        <f>TRUNC(IF(ISERROR(I47/J47),0,I47/J47),2)</f>
        <v>0</v>
      </c>
      <c r="L47" s="83" t="str">
        <f>IF(MAX(AA30,AA41)=0,"- - -",MAX(AA30,AA41))</f>
        <v>- - -</v>
      </c>
      <c r="M47" s="61">
        <f>MAX(X30,X41)</f>
        <v>0</v>
      </c>
      <c r="N47" s="60"/>
      <c r="O47" s="30"/>
      <c r="P47" s="33"/>
      <c r="Q47" s="79" t="str">
        <f>F11</f>
        <v>Cadre/Frei</v>
      </c>
      <c r="R47" s="79" t="s">
        <v>0</v>
      </c>
      <c r="S47" s="201" t="str">
        <f>IF('Bedienung - Mode d''emploi'!$J$15="Deutsch","Spieler","Joueur")</f>
        <v>Spieler</v>
      </c>
      <c r="T47" s="202"/>
      <c r="U47" s="203"/>
      <c r="V47" s="80" t="str">
        <f>IF('Bedienung - Mode d''emploi'!$J$15="Deutsch","Pkt.","Pts")</f>
        <v>Pkt.</v>
      </c>
      <c r="W47" s="81" t="str">
        <f>IF('Bedienung - Mode d''emploi'!$J$15="Deutsch","Aufn.","Rep.")</f>
        <v>Aufn.</v>
      </c>
      <c r="X47" s="80" t="str">
        <f>IF('Bedienung - Mode d''emploi'!$J$15="Deutsch","Serie","Série")</f>
        <v>Serie</v>
      </c>
      <c r="Y47" s="80" t="str">
        <f>IF('Bedienung - Mode d''emploi'!$J$15="Deutsch","ED","MP")</f>
        <v>ED</v>
      </c>
      <c r="Z47" s="80" t="str">
        <f>IF('Bedienung - Mode d''emploi'!$J$15="Deutsch","WP","PM")</f>
        <v>WP</v>
      </c>
      <c r="AA47" s="37"/>
      <c r="AB47" s="31"/>
      <c r="AC47" s="32"/>
      <c r="AD47" s="14"/>
    </row>
    <row r="48" spans="1:30" ht="12.75" customHeight="1" x14ac:dyDescent="0.2">
      <c r="A48" s="14"/>
      <c r="B48" s="14"/>
      <c r="C48" s="26"/>
      <c r="D48" s="33"/>
      <c r="E48" s="192" t="str">
        <f>$F$12</f>
        <v>Einband</v>
      </c>
      <c r="F48" s="192"/>
      <c r="G48" s="192"/>
      <c r="H48" s="61">
        <f>IF(ISERROR(SUM(Z33,Z44)),"0",SUM(Z33,Z44))</f>
        <v>0</v>
      </c>
      <c r="I48" s="61">
        <f>IF(ISERROR(SUM(V33+V44)),"",SUM(V33+V44))</f>
        <v>0</v>
      </c>
      <c r="J48" s="61">
        <f>IF(ISERROR(W32+W43),"",(W32+W43))</f>
        <v>0</v>
      </c>
      <c r="K48" s="83">
        <f>TRUNC(IF(ISERROR(I48/J48),0,I48/J48),2)</f>
        <v>0</v>
      </c>
      <c r="L48" s="83" t="str">
        <f>IF(MAX(AA33,AA44)=0,"- - -",MAX(AA33,AA44))</f>
        <v>- - -</v>
      </c>
      <c r="M48" s="61">
        <f>MAX(X33,X44)</f>
        <v>0</v>
      </c>
      <c r="N48" s="60"/>
      <c r="O48" s="30"/>
      <c r="P48" s="33"/>
      <c r="Q48" s="40"/>
      <c r="R48" s="10"/>
      <c r="S48" s="189" t="str">
        <f>IF(ISTEXT(E36),E36,"")</f>
        <v/>
      </c>
      <c r="T48" s="190"/>
      <c r="U48" s="191"/>
      <c r="V48" s="11"/>
      <c r="W48" s="186"/>
      <c r="X48" s="11"/>
      <c r="Y48" s="83" t="str">
        <f>IF(ISERROR(V48/W48),"",TRUNC(V48/W48,2))</f>
        <v/>
      </c>
      <c r="Z48" s="45" t="str">
        <f>IF(R48="Forfait",0,IF(R49="Forfait",2,IF(ISBLANK(V48),"",IF(ISBLANK(V49),"",IF(V48&gt;V49,2,IF(V48=V49,1,0))))))</f>
        <v/>
      </c>
      <c r="AA48" s="46" t="str">
        <f>IF(Z48=0,0,Y48)</f>
        <v/>
      </c>
      <c r="AB48" s="31"/>
      <c r="AC48" s="32"/>
      <c r="AD48" s="14"/>
    </row>
    <row r="49" spans="1:30" ht="12.75" customHeight="1" x14ac:dyDescent="0.2">
      <c r="A49" s="14"/>
      <c r="B49" s="14"/>
      <c r="C49" s="26"/>
      <c r="D49" s="33"/>
      <c r="E49" s="57"/>
      <c r="F49" s="57"/>
      <c r="G49" s="57"/>
      <c r="H49" s="40"/>
      <c r="I49" s="40"/>
      <c r="J49" s="40"/>
      <c r="K49" s="40"/>
      <c r="L49" s="40"/>
      <c r="M49" s="40"/>
      <c r="N49" s="41"/>
      <c r="O49" s="30"/>
      <c r="P49" s="33"/>
      <c r="Q49" s="40"/>
      <c r="R49" s="10"/>
      <c r="S49" s="189" t="str">
        <f>IF(ISTEXT(E50),E50,"")</f>
        <v/>
      </c>
      <c r="T49" s="190"/>
      <c r="U49" s="191"/>
      <c r="V49" s="11"/>
      <c r="W49" s="187"/>
      <c r="X49" s="11"/>
      <c r="Y49" s="83" t="str">
        <f>IF(ISERROR(V49/W48),"",TRUNC(V49/W48,2))</f>
        <v/>
      </c>
      <c r="Z49" s="45" t="str">
        <f>IF(R48="Forfait",2,IF(R49="Forfait",0,IF(ISBLANK(V49),"",IF(ISBLANK(V48),"",2-Z48))))</f>
        <v/>
      </c>
      <c r="AA49" s="46" t="str">
        <f>IF(Z49=0,0,Y49)</f>
        <v/>
      </c>
      <c r="AB49" s="31"/>
      <c r="AC49" s="32"/>
      <c r="AD49" s="14"/>
    </row>
    <row r="50" spans="1:30" ht="12.75" customHeight="1" x14ac:dyDescent="0.2">
      <c r="A50" s="14"/>
      <c r="B50" s="14"/>
      <c r="C50" s="26"/>
      <c r="D50" s="58">
        <v>2</v>
      </c>
      <c r="E50" s="188"/>
      <c r="F50" s="188"/>
      <c r="G50" s="188"/>
      <c r="H50" s="85" t="str">
        <f>IF('Bedienung - Mode d''emploi'!$J$15="Deutsch","WP","PM")</f>
        <v>WP</v>
      </c>
      <c r="I50" s="59" t="str">
        <f>IF('Bedienung - Mode d''emploi'!$J$15="Deutsch","Pkt.","Pts")</f>
        <v>Pkt.</v>
      </c>
      <c r="J50" s="59" t="str">
        <f>IF('Bedienung - Mode d''emploi'!$J$15="Deutsch","Aufn.","Rep.")</f>
        <v>Aufn.</v>
      </c>
      <c r="K50" s="59" t="str">
        <f>IF('Bedienung - Mode d''emploi'!$J$15="Deutsch","GD","MG")</f>
        <v>GD</v>
      </c>
      <c r="L50" s="59" t="str">
        <f>IF('Bedienung - Mode d''emploi'!$J$15="Deutsch","ED","MP")</f>
        <v>ED</v>
      </c>
      <c r="M50" s="59" t="str">
        <f>IF('Bedienung - Mode d''emploi'!$J$15="Deutsch","Serie","Série")</f>
        <v>Serie</v>
      </c>
      <c r="N50" s="60"/>
      <c r="O50" s="30"/>
      <c r="P50" s="33"/>
      <c r="Q50" s="79" t="str">
        <f>$F$12</f>
        <v>Einband</v>
      </c>
      <c r="R50" s="79" t="s">
        <v>0</v>
      </c>
      <c r="S50" s="201" t="str">
        <f>IF('Bedienung - Mode d''emploi'!$J$15="Deutsch","Spieler","Joueur")</f>
        <v>Spieler</v>
      </c>
      <c r="T50" s="202"/>
      <c r="U50" s="203"/>
      <c r="V50" s="80" t="str">
        <f>IF('Bedienung - Mode d''emploi'!$J$15="Deutsch","Pkt.","Pts")</f>
        <v>Pkt.</v>
      </c>
      <c r="W50" s="81" t="str">
        <f>IF('Bedienung - Mode d''emploi'!$J$15="Deutsch","Aufn.","Rep.")</f>
        <v>Aufn.</v>
      </c>
      <c r="X50" s="80" t="str">
        <f>IF('Bedienung - Mode d''emploi'!$J$15="Deutsch","Serie","Série")</f>
        <v>Serie</v>
      </c>
      <c r="Y50" s="80" t="str">
        <f>IF('Bedienung - Mode d''emploi'!$J$15="Deutsch","ED","MP")</f>
        <v>ED</v>
      </c>
      <c r="Z50" s="80" t="str">
        <f>IF('Bedienung - Mode d''emploi'!$J$15="Deutsch","WP","PM")</f>
        <v>WP</v>
      </c>
      <c r="AA50" s="37"/>
      <c r="AB50" s="31"/>
      <c r="AC50" s="32"/>
      <c r="AD50" s="14"/>
    </row>
    <row r="51" spans="1:30" ht="12.75" customHeight="1" x14ac:dyDescent="0.2">
      <c r="A51" s="14"/>
      <c r="B51" s="14"/>
      <c r="C51" s="26"/>
      <c r="D51" s="33"/>
      <c r="E51" s="193" t="str">
        <f>$F$11</f>
        <v>Cadre/Frei</v>
      </c>
      <c r="F51" s="193"/>
      <c r="G51" s="193"/>
      <c r="H51" s="61">
        <f>IF(ISERROR(SUM(Z22,Z49)),"0",SUM(Z22,Z49))</f>
        <v>0</v>
      </c>
      <c r="I51" s="61">
        <f>IF(ISERROR(SUM(V22+V49)),"",SUM(V22+V49))</f>
        <v>0</v>
      </c>
      <c r="J51" s="61">
        <f>IF(ISERROR(W21+W48),"",(W21+W48))</f>
        <v>0</v>
      </c>
      <c r="K51" s="83">
        <f>TRUNC(IF(ISERROR(I51/J51),0,I51/J51),2)</f>
        <v>0</v>
      </c>
      <c r="L51" s="83" t="str">
        <f>IF(MAX(AA22,AA49)=0,"- - -",MAX(AA22,AA49))</f>
        <v>- - -</v>
      </c>
      <c r="M51" s="61">
        <f>MAX(X22,X49)</f>
        <v>0</v>
      </c>
      <c r="N51" s="60"/>
      <c r="O51" s="30"/>
      <c r="P51" s="33"/>
      <c r="Q51" s="40"/>
      <c r="R51" s="10"/>
      <c r="S51" s="189" t="str">
        <f>IF(ISTEXT(E36),E36,"")</f>
        <v/>
      </c>
      <c r="T51" s="190"/>
      <c r="U51" s="191"/>
      <c r="V51" s="11"/>
      <c r="W51" s="186"/>
      <c r="X51" s="11"/>
      <c r="Y51" s="83" t="str">
        <f>IF(ISBLANK(V51),"",IF(ISERROR(V51/W51),"",TRUNC(V51/W51,2)))</f>
        <v/>
      </c>
      <c r="Z51" s="45" t="str">
        <f>IF(R51="Forfait",0,IF(R52="Forfait",2,IF(ISBLANK(V51),"",IF(ISBLANK(V52),"",IF(V51&gt;V52,2,IF(V51=V52,1,0))))))</f>
        <v/>
      </c>
      <c r="AA51" s="46" t="str">
        <f>IF(Z51=0,0,Y51)</f>
        <v/>
      </c>
      <c r="AB51" s="31"/>
      <c r="AC51" s="32"/>
      <c r="AD51" s="14"/>
    </row>
    <row r="52" spans="1:30" ht="12.75" customHeight="1" x14ac:dyDescent="0.2">
      <c r="A52" s="14"/>
      <c r="B52" s="14"/>
      <c r="C52" s="26"/>
      <c r="D52" s="33"/>
      <c r="E52" s="192" t="str">
        <f>$F$12</f>
        <v>Einband</v>
      </c>
      <c r="F52" s="192"/>
      <c r="G52" s="192"/>
      <c r="H52" s="61">
        <f>IF(ISERROR(SUM(Z25,Z52)),"0",SUM(Z25,Z52))</f>
        <v>0</v>
      </c>
      <c r="I52" s="61">
        <f>IF(ISERROR(SUM(V25+V52)),"",SUM(V25+V52))</f>
        <v>0</v>
      </c>
      <c r="J52" s="61">
        <f>IF(ISERROR(W24+W51),"",(W24+W51))</f>
        <v>0</v>
      </c>
      <c r="K52" s="83">
        <f>TRUNC(IF(ISERROR(I52/J52),0,I52/J52),2)</f>
        <v>0</v>
      </c>
      <c r="L52" s="83" t="str">
        <f>IF(MAX(AA25,AA52)=0,"- - -",MAX(AA25,AA52))</f>
        <v>- - -</v>
      </c>
      <c r="M52" s="61">
        <f>MAX(X25,X52)</f>
        <v>0</v>
      </c>
      <c r="N52" s="60"/>
      <c r="O52" s="30"/>
      <c r="P52" s="33"/>
      <c r="Q52" s="40"/>
      <c r="R52" s="10"/>
      <c r="S52" s="189" t="str">
        <f>IF(ISTEXT(E50),E50,"")</f>
        <v/>
      </c>
      <c r="T52" s="190"/>
      <c r="U52" s="191"/>
      <c r="V52" s="11"/>
      <c r="W52" s="187"/>
      <c r="X52" s="11"/>
      <c r="Y52" s="83" t="str">
        <f>IF(ISBLANK(V52),"",IF(ISERROR(V52/W51),"",TRUNC(V52/W51,2)))</f>
        <v/>
      </c>
      <c r="Z52" s="45" t="str">
        <f>IF(R51="Forfait",2,IF(R52="Forfait",0,IF(ISBLANK(V52),"",IF(ISBLANK(V51),"",2-Z51))))</f>
        <v/>
      </c>
      <c r="AA52" s="46" t="str">
        <f>IF(Z52=0,0,Y52)</f>
        <v/>
      </c>
      <c r="AB52" s="31"/>
      <c r="AC52" s="32"/>
      <c r="AD52" s="14"/>
    </row>
    <row r="53" spans="1:30" ht="12.75" customHeight="1" x14ac:dyDescent="0.2">
      <c r="A53" s="14"/>
      <c r="B53" s="14"/>
      <c r="C53" s="26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2"/>
      <c r="O53" s="30"/>
      <c r="P53" s="50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31"/>
      <c r="AC53" s="32"/>
      <c r="AD53" s="14"/>
    </row>
    <row r="54" spans="1:30" ht="9.9499999999999993" customHeight="1" x14ac:dyDescent="0.2">
      <c r="A54" s="14"/>
      <c r="B54" s="14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70"/>
      <c r="W54" s="71"/>
      <c r="X54" s="70"/>
      <c r="Y54" s="70"/>
      <c r="Z54" s="70"/>
      <c r="AA54" s="72"/>
      <c r="AB54" s="73"/>
      <c r="AC54" s="32"/>
      <c r="AD54" s="14"/>
    </row>
    <row r="55" spans="1:30" ht="4.5" customHeight="1" x14ac:dyDescent="0.2">
      <c r="A55" s="14"/>
      <c r="B55" s="14"/>
      <c r="C55" s="1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4"/>
    </row>
    <row r="56" spans="1:30" s="14" customFormat="1" x14ac:dyDescent="0.2"/>
    <row r="57" spans="1:30" s="14" customFormat="1" x14ac:dyDescent="0.2"/>
    <row r="58" spans="1:30" s="14" customFormat="1" x14ac:dyDescent="0.2"/>
    <row r="59" spans="1:30" s="14" customFormat="1" x14ac:dyDescent="0.2"/>
    <row r="60" spans="1:30" s="14" customFormat="1" x14ac:dyDescent="0.2"/>
    <row r="61" spans="1:30" s="14" customFormat="1" x14ac:dyDescent="0.2"/>
    <row r="62" spans="1:30" s="14" customFormat="1" x14ac:dyDescent="0.2"/>
    <row r="63" spans="1:30" s="14" customFormat="1" x14ac:dyDescent="0.2"/>
    <row r="64" spans="1:30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pans="3:28" s="14" customFormat="1" x14ac:dyDescent="0.2"/>
    <row r="402" spans="3:28" s="14" customFormat="1" x14ac:dyDescent="0.2"/>
    <row r="403" spans="3:28" s="14" customFormat="1" x14ac:dyDescent="0.2"/>
    <row r="404" spans="3:28" s="14" customFormat="1" x14ac:dyDescent="0.2"/>
    <row r="405" spans="3:28" s="14" customFormat="1" x14ac:dyDescent="0.2"/>
    <row r="406" spans="3:28" s="14" customFormat="1" x14ac:dyDescent="0.2"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3:28" s="14" customFormat="1" x14ac:dyDescent="0.2"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3:28" s="14" customFormat="1" x14ac:dyDescent="0.2"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3:28" s="14" customFormat="1" x14ac:dyDescent="0.2"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3:28" s="14" customFormat="1" x14ac:dyDescent="0.2"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3:28" s="14" customFormat="1" x14ac:dyDescent="0.2"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3:28" s="14" customFormat="1" x14ac:dyDescent="0.2"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</row>
  </sheetData>
  <sheetProtection algorithmName="SHA-512" hashValue="4HZt1kKKhlQWe3Mc1y1sFn3B4NhMZMC8WHu8eEiDuNyb987slhQWfFBreKieh8jLxkgE1Yd36sPgHq7iYsQ3fA==" saltValue="bQAbzmAxxqHUZc/crscHJw==" spinCount="100000" sheet="1" objects="1" scenarios="1" selectLockedCells="1"/>
  <mergeCells count="66">
    <mergeCell ref="D3:AB4"/>
    <mergeCell ref="H11:I11"/>
    <mergeCell ref="H12:I12"/>
    <mergeCell ref="G13:K13"/>
    <mergeCell ref="P36:AA36"/>
    <mergeCell ref="P17:AA17"/>
    <mergeCell ref="G7:H7"/>
    <mergeCell ref="J7:K7"/>
    <mergeCell ref="G6:K6"/>
    <mergeCell ref="R9:V9"/>
    <mergeCell ref="G8:H8"/>
    <mergeCell ref="G9:H9"/>
    <mergeCell ref="S20:U20"/>
    <mergeCell ref="R6:Y7"/>
    <mergeCell ref="E32:G32"/>
    <mergeCell ref="E18:H19"/>
    <mergeCell ref="E27:M27"/>
    <mergeCell ref="S50:U50"/>
    <mergeCell ref="G21:H24"/>
    <mergeCell ref="I21:I24"/>
    <mergeCell ref="J21:K24"/>
    <mergeCell ref="S29:U29"/>
    <mergeCell ref="S30:U30"/>
    <mergeCell ref="S23:U23"/>
    <mergeCell ref="S28:U28"/>
    <mergeCell ref="S31:U31"/>
    <mergeCell ref="S39:U39"/>
    <mergeCell ref="E34:G34"/>
    <mergeCell ref="E33:G33"/>
    <mergeCell ref="E37:G37"/>
    <mergeCell ref="E28:M29"/>
    <mergeCell ref="E38:G38"/>
    <mergeCell ref="E42:M43"/>
    <mergeCell ref="S52:U52"/>
    <mergeCell ref="S32:U32"/>
    <mergeCell ref="S33:U33"/>
    <mergeCell ref="S42:U42"/>
    <mergeCell ref="S47:U47"/>
    <mergeCell ref="S41:U41"/>
    <mergeCell ref="S43:U43"/>
    <mergeCell ref="S44:U44"/>
    <mergeCell ref="E41:M41"/>
    <mergeCell ref="J18:M19"/>
    <mergeCell ref="E36:G36"/>
    <mergeCell ref="W40:W41"/>
    <mergeCell ref="W43:W44"/>
    <mergeCell ref="W48:W49"/>
    <mergeCell ref="S40:U40"/>
    <mergeCell ref="W21:W22"/>
    <mergeCell ref="W24:W25"/>
    <mergeCell ref="W29:W30"/>
    <mergeCell ref="W32:W33"/>
    <mergeCell ref="S21:U21"/>
    <mergeCell ref="S22:U22"/>
    <mergeCell ref="S24:U24"/>
    <mergeCell ref="S25:U25"/>
    <mergeCell ref="E48:G48"/>
    <mergeCell ref="E47:G47"/>
    <mergeCell ref="W51:W52"/>
    <mergeCell ref="E46:G46"/>
    <mergeCell ref="E50:G50"/>
    <mergeCell ref="S48:U48"/>
    <mergeCell ref="S49:U49"/>
    <mergeCell ref="S51:U51"/>
    <mergeCell ref="E52:G52"/>
    <mergeCell ref="E51:G51"/>
  </mergeCells>
  <dataValidations count="5">
    <dataValidation type="list" allowBlank="1" showInputMessage="1" showErrorMessage="1" sqref="G8:H8">
      <formula1>"LNA,LNB"</formula1>
    </dataValidation>
    <dataValidation type="list" allowBlank="1" showInputMessage="1" showErrorMessage="1" sqref="G9:H9">
      <formula1>Runden</formula1>
    </dataValidation>
    <dataValidation type="list" allowBlank="1" showInputMessage="1" showErrorMessage="1" sqref="G6:K6">
      <formula1>Clubliste</formula1>
    </dataValidation>
    <dataValidation type="list" allowBlank="1" showInputMessage="1" showErrorMessage="1" sqref="R9:V9">
      <formula1>Spielflächen</formula1>
    </dataValidation>
    <dataValidation type="list" allowBlank="1" showInputMessage="1" showErrorMessage="1" sqref="R21:R22 R51:R52 R48:R49 R43:R44 R40:R41 R32:R33 R29:R30 R24:R25">
      <formula1>Forfait</formula1>
    </dataValidation>
  </dataValidations>
  <pageMargins left="0.7" right="0.7" top="0.78740157499999996" bottom="0.78740157499999996" header="0.3" footer="0.3"/>
  <pageSetup paperSize="9" scale="78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U744"/>
  <sheetViews>
    <sheetView showGridLines="0" showRowColHeaders="0" zoomScaleNormal="100" workbookViewId="0">
      <selection activeCell="C12" sqref="C12"/>
    </sheetView>
  </sheetViews>
  <sheetFormatPr baseColWidth="10" defaultRowHeight="12.75" x14ac:dyDescent="0.2"/>
  <cols>
    <col min="1" max="1" width="11.42578125" style="95"/>
    <col min="2" max="2" width="1.28515625" style="95" customWidth="1"/>
    <col min="3" max="4" width="3.42578125" customWidth="1"/>
    <col min="5" max="5" width="3.28515625" customWidth="1"/>
    <col min="6" max="6" width="5.7109375" customWidth="1"/>
    <col min="7" max="8" width="1.7109375" customWidth="1"/>
    <col min="9" max="10" width="5.7109375" customWidth="1"/>
    <col min="11" max="12" width="1.7109375" customWidth="1"/>
    <col min="13" max="13" width="5.7109375" customWidth="1"/>
    <col min="14" max="19" width="9.7109375" customWidth="1"/>
    <col min="20" max="20" width="7.28515625" customWidth="1"/>
    <col min="21" max="21" width="0.85546875" customWidth="1"/>
    <col min="22" max="22" width="13.42578125" style="1" hidden="1" customWidth="1"/>
    <col min="23" max="24" width="13.42578125" hidden="1" customWidth="1"/>
    <col min="25" max="25" width="2.28515625" style="93" hidden="1" customWidth="1"/>
    <col min="26" max="28" width="13.42578125" hidden="1" customWidth="1"/>
    <col min="29" max="73" width="11.42578125" style="95"/>
  </cols>
  <sheetData>
    <row r="1" spans="2:28" s="95" customFormat="1" x14ac:dyDescent="0.2">
      <c r="V1" s="96"/>
    </row>
    <row r="2" spans="2:28" s="95" customFormat="1" ht="6.75" customHeight="1" x14ac:dyDescent="0.2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V2" s="96"/>
    </row>
    <row r="3" spans="2:28" s="95" customFormat="1" x14ac:dyDescent="0.2">
      <c r="B3" s="102"/>
      <c r="C3" s="94"/>
      <c r="D3" s="94"/>
      <c r="E3" s="94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03"/>
      <c r="U3" s="97"/>
      <c r="V3" s="96"/>
    </row>
    <row r="4" spans="2:28" ht="26.25" customHeight="1" x14ac:dyDescent="0.2">
      <c r="B4" s="177"/>
      <c r="C4" s="178"/>
      <c r="D4" s="261" t="str">
        <f>IF(ISBLANK('Runden - Tours'!G6),"",'Runden - Tours'!G6)</f>
        <v/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179"/>
      <c r="U4" s="97"/>
      <c r="V4"/>
      <c r="Y4"/>
    </row>
    <row r="5" spans="2:28" ht="29.25" customHeight="1" x14ac:dyDescent="0.2">
      <c r="B5" s="175"/>
      <c r="C5" s="169"/>
      <c r="D5" s="260" t="str">
        <f>IF('Bedienung - Mode d''emploi'!$J$15="Deutsch","MANNSCHAFTSMEISTERSCHAFT FSB SERIE 2 DISZIPLINEN","CHAMPIONNAT PAR EQUIPES FSB SERIE BI-DISCIPLINAIRE")</f>
        <v>MANNSCHAFTSMEISTERSCHAFT FSB SERIE 2 DISZIPLINEN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176"/>
      <c r="U5" s="97"/>
      <c r="V5"/>
      <c r="Y5"/>
    </row>
    <row r="6" spans="2:28" ht="12.75" customHeight="1" x14ac:dyDescent="0.2">
      <c r="B6" s="173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74"/>
      <c r="U6" s="97"/>
      <c r="V6"/>
      <c r="Y6"/>
    </row>
    <row r="7" spans="2:28" ht="12.75" customHeight="1" x14ac:dyDescent="0.2"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2"/>
      <c r="U7" s="97"/>
    </row>
    <row r="8" spans="2:28" ht="12.75" customHeight="1" x14ac:dyDescent="0.2">
      <c r="B8" s="102"/>
      <c r="C8" s="91"/>
      <c r="D8" s="91"/>
      <c r="E8" s="91"/>
      <c r="F8" s="228" t="str">
        <f>IF('Bedienung - Mode d''emploi'!$J$15="Deutsch","Datum:","Date :")</f>
        <v>Datum:</v>
      </c>
      <c r="G8" s="228"/>
      <c r="H8" s="228"/>
      <c r="I8" s="263" t="str">
        <f>IF(ISBLANK('Runden - Tours'!G7),"",'Runden - Tours'!G7)</f>
        <v/>
      </c>
      <c r="J8" s="263"/>
      <c r="K8" s="263"/>
      <c r="L8" s="263"/>
      <c r="M8" s="228" t="str">
        <f>IF('Bedienung - Mode d''emploi'!J15="Deutsch","Tisch (Spielfläche):","Table (surface de jeu) :")</f>
        <v>Tisch (Spielfläche):</v>
      </c>
      <c r="N8" s="228"/>
      <c r="O8" s="228"/>
      <c r="P8" s="264" t="str">
        <f>IF(ISBLANK('Runden - Tours'!R9),"",'Runden - Tours'!R9)</f>
        <v/>
      </c>
      <c r="Q8" s="264"/>
      <c r="R8" s="264"/>
      <c r="S8" s="1"/>
      <c r="T8" s="103"/>
      <c r="U8" s="97"/>
    </row>
    <row r="9" spans="2:28" ht="12.75" customHeight="1" x14ac:dyDescent="0.2">
      <c r="B9" s="102"/>
      <c r="C9" s="91"/>
      <c r="D9" s="91"/>
      <c r="E9" s="91"/>
      <c r="F9" s="228" t="str">
        <f>IF('Bedienung - Mode d''emploi'!J15="Deutsch","Saison:","Saison :")</f>
        <v>Saison:</v>
      </c>
      <c r="G9" s="228"/>
      <c r="H9" s="228"/>
      <c r="I9" s="264" t="str">
        <f>IF(ISBLANK('Runden - Tours'!J7),"",'Runden - Tours'!J7)</f>
        <v/>
      </c>
      <c r="J9" s="264"/>
      <c r="K9" s="264"/>
      <c r="L9" s="264"/>
      <c r="M9" s="1"/>
      <c r="N9" s="228" t="str">
        <f>'Runden - Tours'!F10</f>
        <v>Spieldistanzen:</v>
      </c>
      <c r="O9" s="228"/>
      <c r="P9" s="264" t="str">
        <f>'Runden - Tours'!F11&amp;": "&amp;'Runden - Tours'!G11&amp;" "&amp;'Runden - Tours'!H11</f>
        <v>Cadre/Frei:   Pkt. / 15 Aufn.</v>
      </c>
      <c r="Q9" s="264"/>
      <c r="R9" s="264"/>
      <c r="S9" s="1"/>
      <c r="T9" s="103"/>
      <c r="U9" s="97"/>
    </row>
    <row r="10" spans="2:28" ht="12.75" customHeight="1" x14ac:dyDescent="0.2">
      <c r="B10" s="102"/>
      <c r="C10" s="91"/>
      <c r="D10" s="91"/>
      <c r="E10" s="91"/>
      <c r="F10" s="228" t="str">
        <f>IF('Bedienung - Mode d''emploi'!J15="Deutsch","Runde:","Tour :")</f>
        <v>Runde:</v>
      </c>
      <c r="G10" s="228"/>
      <c r="H10" s="228"/>
      <c r="I10" s="229" t="str">
        <f>IF(ISBLANK('Runden - Tours'!G9),"",'Runden - Tours'!G9)</f>
        <v/>
      </c>
      <c r="J10" s="229"/>
      <c r="K10" s="229"/>
      <c r="L10" s="229"/>
      <c r="M10" s="1"/>
      <c r="N10" s="1"/>
      <c r="O10" s="1"/>
      <c r="P10" s="264" t="str">
        <f>'Runden - Tours'!F12&amp;": "&amp;'Runden - Tours'!G12&amp;" "&amp;'Runden - Tours'!H12</f>
        <v>Einband:   Pkt. / 15 Aufn.</v>
      </c>
      <c r="Q10" s="264"/>
      <c r="R10" s="264"/>
      <c r="S10" s="1"/>
      <c r="T10" s="103"/>
      <c r="U10" s="97"/>
    </row>
    <row r="11" spans="2:28" ht="12.75" customHeight="1" x14ac:dyDescent="0.2">
      <c r="B11" s="102"/>
      <c r="C11" s="1"/>
      <c r="D11" s="1"/>
      <c r="E11" s="1"/>
      <c r="F11" s="104"/>
      <c r="G11" s="104"/>
      <c r="J11" s="86"/>
      <c r="K11" s="86"/>
      <c r="L11" s="86"/>
      <c r="T11" s="103"/>
      <c r="U11" s="97"/>
      <c r="V11" s="243" t="s">
        <v>29</v>
      </c>
      <c r="W11" s="243"/>
      <c r="X11" s="243"/>
      <c r="Y11" s="92"/>
      <c r="Z11" s="243" t="s">
        <v>28</v>
      </c>
      <c r="AA11" s="243"/>
      <c r="AB11" s="243"/>
    </row>
    <row r="12" spans="2:28" ht="20.100000000000001" customHeight="1" x14ac:dyDescent="0.2">
      <c r="B12" s="102"/>
      <c r="C12" s="1"/>
      <c r="D12" s="1"/>
      <c r="E12" s="1"/>
      <c r="F12" s="245" t="str">
        <f>'Runden - Tours'!E18&amp;" – "&amp;'Runden - Tours'!J18</f>
        <v>Mannschaft 1 – Mannschaft 2</v>
      </c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103"/>
      <c r="U12" s="97"/>
      <c r="V12" s="92" t="s">
        <v>25</v>
      </c>
      <c r="W12" s="92" t="s">
        <v>26</v>
      </c>
      <c r="X12" s="92" t="s">
        <v>27</v>
      </c>
      <c r="Y12" s="92"/>
      <c r="Z12" s="92" t="s">
        <v>25</v>
      </c>
      <c r="AA12" s="92" t="s">
        <v>26</v>
      </c>
      <c r="AB12" s="92" t="s">
        <v>27</v>
      </c>
    </row>
    <row r="13" spans="2:28" ht="8.25" customHeight="1" x14ac:dyDescent="0.2">
      <c r="B13" s="102"/>
      <c r="C13" s="1"/>
      <c r="D13" s="1"/>
      <c r="E13" s="1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106"/>
      <c r="U13" s="98"/>
      <c r="V13" s="90" t="str">
        <f>IF(Q16&gt;0,IF(Q16=$H$55,D15,""),"")</f>
        <v/>
      </c>
      <c r="W13" s="90" t="str">
        <f>IF(R16=$H$56,D15,"")</f>
        <v/>
      </c>
      <c r="X13" s="90" t="str">
        <f>IF(S16&gt;0,IF(S16=$H$57,D15,""),"")</f>
        <v/>
      </c>
      <c r="Y13" s="94"/>
      <c r="Z13" s="90" t="str">
        <f>IF(Q20&gt;0,IF(Q20=$H$60,D15,""),"")</f>
        <v/>
      </c>
      <c r="AA13" s="90" t="str">
        <f>IF(R20=$H$61,D15,"")</f>
        <v/>
      </c>
      <c r="AB13" s="90" t="str">
        <f>IF(S20&gt;0,IF(S20=$H$62,D15,""),"")</f>
        <v/>
      </c>
    </row>
    <row r="14" spans="2:28" ht="16.350000000000001" customHeight="1" thickBot="1" x14ac:dyDescent="0.25">
      <c r="B14" s="102"/>
      <c r="C14" s="1"/>
      <c r="D14" s="1"/>
      <c r="E14" s="104"/>
      <c r="F14" s="230" t="str">
        <f>IF(ISBLANK('Runden - Tours'!$E$46),"",'Runden - Tours'!$E$46)</f>
        <v/>
      </c>
      <c r="G14" s="231"/>
      <c r="H14" s="231"/>
      <c r="I14" s="232"/>
      <c r="J14" s="230" t="str">
        <f>IF(ISBLANK('Runden - Tours'!$E$50),"",'Runden - Tours'!$E$50)</f>
        <v/>
      </c>
      <c r="K14" s="231"/>
      <c r="L14" s="231"/>
      <c r="M14" s="232"/>
      <c r="N14" s="115" t="str">
        <f>IF('Bedienung - Mode d''emploi'!$J$15="Deutsch","WP","PM")</f>
        <v>WP</v>
      </c>
      <c r="O14" s="115" t="str">
        <f>IF('Bedienung - Mode d''emploi'!$J$15="Deutsch","Pkt.","Pts")</f>
        <v>Pkt.</v>
      </c>
      <c r="P14" s="115" t="str">
        <f>IF('Bedienung - Mode d''emploi'!$J$15="Deutsch","Aufn.","Rep.")</f>
        <v>Aufn.</v>
      </c>
      <c r="Q14" s="115" t="str">
        <f>IF('Bedienung - Mode d''emploi'!$J$15="Deutsch","GD","MG")</f>
        <v>GD</v>
      </c>
      <c r="R14" s="115" t="str">
        <f>IF('Bedienung - Mode d''emploi'!$J$15="Deutsch","ED","MP")</f>
        <v>ED</v>
      </c>
      <c r="S14" s="115" t="str">
        <f>IF('Bedienung - Mode d''emploi'!$J$15="Deutsch","Serie","Série")</f>
        <v>Serie</v>
      </c>
      <c r="T14" s="103"/>
      <c r="U14" s="97"/>
      <c r="W14" s="1"/>
    </row>
    <row r="15" spans="2:28" ht="16.350000000000001" customHeight="1" thickTop="1" x14ac:dyDescent="0.2">
      <c r="B15" s="102"/>
      <c r="C15" s="1"/>
      <c r="D15" s="252" t="str">
        <f>IF(ISBLANK('Runden - Tours'!$E$32),"",'Runden - Tours'!$E$32)</f>
        <v/>
      </c>
      <c r="E15" s="242" t="str">
        <f>'Runden - Tours'!$F$11</f>
        <v>Cadre/Frei</v>
      </c>
      <c r="F15" s="140">
        <f>'Runden - Tours'!V40</f>
        <v>0</v>
      </c>
      <c r="G15" s="141"/>
      <c r="H15" s="142"/>
      <c r="I15" s="143">
        <f>'Runden - Tours'!W40</f>
        <v>0</v>
      </c>
      <c r="J15" s="140">
        <f>'Runden - Tours'!V21</f>
        <v>0</v>
      </c>
      <c r="K15" s="141"/>
      <c r="L15" s="142"/>
      <c r="M15" s="143">
        <f>'Runden - Tours'!W21</f>
        <v>0</v>
      </c>
      <c r="N15" s="144"/>
      <c r="O15" s="145"/>
      <c r="P15" s="145"/>
      <c r="Q15" s="146"/>
      <c r="R15" s="146"/>
      <c r="S15" s="145"/>
      <c r="T15" s="103"/>
      <c r="U15" s="97"/>
      <c r="W15" s="1"/>
    </row>
    <row r="16" spans="2:28" ht="6.95" customHeight="1" x14ac:dyDescent="0.2">
      <c r="B16" s="102"/>
      <c r="C16" s="1"/>
      <c r="D16" s="252"/>
      <c r="E16" s="242"/>
      <c r="F16" s="147"/>
      <c r="G16" s="233" t="str">
        <f>'Runden - Tours'!Z40</f>
        <v/>
      </c>
      <c r="H16" s="234"/>
      <c r="I16" s="148"/>
      <c r="J16" s="147"/>
      <c r="K16" s="233" t="str">
        <f>'Runden - Tours'!Z21</f>
        <v/>
      </c>
      <c r="L16" s="234"/>
      <c r="M16" s="148"/>
      <c r="N16" s="238">
        <f>'Runden - Tours'!H33</f>
        <v>0</v>
      </c>
      <c r="O16" s="238">
        <f>'Runden - Tours'!I33</f>
        <v>0</v>
      </c>
      <c r="P16" s="238">
        <f>'Runden - Tours'!J33</f>
        <v>0</v>
      </c>
      <c r="Q16" s="237">
        <f>'Runden - Tours'!K33</f>
        <v>0</v>
      </c>
      <c r="R16" s="237" t="str">
        <f>'Runden - Tours'!L33</f>
        <v>- - -</v>
      </c>
      <c r="S16" s="238">
        <f>'Runden - Tours'!M33</f>
        <v>0</v>
      </c>
      <c r="T16" s="103"/>
      <c r="U16" s="97"/>
      <c r="W16" s="1"/>
    </row>
    <row r="17" spans="2:28" ht="6.95" customHeight="1" x14ac:dyDescent="0.2">
      <c r="B17" s="102"/>
      <c r="C17" s="1"/>
      <c r="D17" s="252"/>
      <c r="E17" s="242"/>
      <c r="F17" s="149"/>
      <c r="G17" s="235"/>
      <c r="H17" s="236"/>
      <c r="I17" s="150"/>
      <c r="J17" s="149"/>
      <c r="K17" s="235"/>
      <c r="L17" s="236"/>
      <c r="M17" s="150"/>
      <c r="N17" s="238"/>
      <c r="O17" s="238"/>
      <c r="P17" s="238"/>
      <c r="Q17" s="237"/>
      <c r="R17" s="237"/>
      <c r="S17" s="238"/>
      <c r="T17" s="103"/>
      <c r="U17" s="97"/>
      <c r="W17" s="1"/>
    </row>
    <row r="18" spans="2:28" ht="16.350000000000001" customHeight="1" thickBot="1" x14ac:dyDescent="0.25">
      <c r="B18" s="102"/>
      <c r="C18" s="1"/>
      <c r="D18" s="252"/>
      <c r="E18" s="242"/>
      <c r="F18" s="151" t="str">
        <f>'Runden - Tours'!Y40</f>
        <v/>
      </c>
      <c r="G18" s="152"/>
      <c r="H18" s="153"/>
      <c r="I18" s="154">
        <f>'Runden - Tours'!X40</f>
        <v>0</v>
      </c>
      <c r="J18" s="151" t="str">
        <f>'Runden - Tours'!Y21</f>
        <v/>
      </c>
      <c r="K18" s="152"/>
      <c r="L18" s="153"/>
      <c r="M18" s="154">
        <f>'Runden - Tours'!X21</f>
        <v>0</v>
      </c>
      <c r="N18" s="155"/>
      <c r="O18" s="155"/>
      <c r="P18" s="155"/>
      <c r="Q18" s="156"/>
      <c r="R18" s="156"/>
      <c r="S18" s="155"/>
      <c r="T18" s="103"/>
      <c r="U18" s="97"/>
      <c r="W18" s="1"/>
    </row>
    <row r="19" spans="2:28" ht="16.350000000000001" customHeight="1" thickTop="1" x14ac:dyDescent="0.2">
      <c r="B19" s="102"/>
      <c r="C19" s="1"/>
      <c r="D19" s="252"/>
      <c r="E19" s="242" t="str">
        <f>'Runden - Tours'!$F$12</f>
        <v>Einband</v>
      </c>
      <c r="F19" s="140">
        <f>'Runden - Tours'!V43</f>
        <v>0</v>
      </c>
      <c r="G19" s="141"/>
      <c r="H19" s="142"/>
      <c r="I19" s="143">
        <f>'Runden - Tours'!W43</f>
        <v>0</v>
      </c>
      <c r="J19" s="140">
        <f>'Runden - Tours'!V24</f>
        <v>0</v>
      </c>
      <c r="K19" s="141"/>
      <c r="L19" s="142"/>
      <c r="M19" s="143">
        <f>'Runden - Tours'!W24</f>
        <v>0</v>
      </c>
      <c r="N19" s="133"/>
      <c r="O19" s="133"/>
      <c r="P19" s="133"/>
      <c r="Q19" s="134"/>
      <c r="R19" s="134"/>
      <c r="S19" s="133"/>
      <c r="T19" s="103"/>
      <c r="U19" s="97"/>
      <c r="W19" s="1"/>
    </row>
    <row r="20" spans="2:28" ht="6.95" customHeight="1" x14ac:dyDescent="0.2">
      <c r="B20" s="102"/>
      <c r="C20" s="1"/>
      <c r="D20" s="252"/>
      <c r="E20" s="242"/>
      <c r="F20" s="147"/>
      <c r="G20" s="233" t="str">
        <f>'Runden - Tours'!Z43</f>
        <v/>
      </c>
      <c r="H20" s="234"/>
      <c r="I20" s="148"/>
      <c r="J20" s="147"/>
      <c r="K20" s="233" t="str">
        <f>'Runden - Tours'!Z24</f>
        <v/>
      </c>
      <c r="L20" s="234"/>
      <c r="M20" s="148"/>
      <c r="N20" s="240">
        <f>'Runden - Tours'!H34</f>
        <v>0</v>
      </c>
      <c r="O20" s="240">
        <f>'Runden - Tours'!I34</f>
        <v>0</v>
      </c>
      <c r="P20" s="240">
        <f>'Runden - Tours'!J34</f>
        <v>0</v>
      </c>
      <c r="Q20" s="239">
        <f>'Runden - Tours'!K34</f>
        <v>0</v>
      </c>
      <c r="R20" s="239" t="str">
        <f>'Runden - Tours'!L34</f>
        <v>- - -</v>
      </c>
      <c r="S20" s="240">
        <f>'Runden - Tours'!M34</f>
        <v>0</v>
      </c>
      <c r="T20" s="103"/>
      <c r="U20" s="97"/>
      <c r="W20" s="1"/>
    </row>
    <row r="21" spans="2:28" ht="6.95" customHeight="1" x14ac:dyDescent="0.2">
      <c r="B21" s="102"/>
      <c r="C21" s="1"/>
      <c r="D21" s="252"/>
      <c r="E21" s="242"/>
      <c r="F21" s="149"/>
      <c r="G21" s="235"/>
      <c r="H21" s="236"/>
      <c r="I21" s="150"/>
      <c r="J21" s="149"/>
      <c r="K21" s="235"/>
      <c r="L21" s="236"/>
      <c r="M21" s="150"/>
      <c r="N21" s="240"/>
      <c r="O21" s="240"/>
      <c r="P21" s="240"/>
      <c r="Q21" s="239"/>
      <c r="R21" s="239"/>
      <c r="S21" s="240"/>
      <c r="T21" s="103"/>
      <c r="U21" s="97"/>
      <c r="V21" s="90" t="str">
        <f>IF(Q24&gt;0,IF(Q24=$H$55,D23,""),"")</f>
        <v/>
      </c>
      <c r="W21" s="90" t="str">
        <f>IF(R24=$H$56,D23,"")</f>
        <v/>
      </c>
      <c r="X21" s="90" t="str">
        <f>IF(S24&gt;0,IF(S24=$H$57,D23,""),"")</f>
        <v/>
      </c>
      <c r="Y21" s="94"/>
      <c r="Z21" s="90" t="str">
        <f>IF(Q28&gt;0,IF(Q28=$H$60,D23,""),"")</f>
        <v/>
      </c>
      <c r="AA21" s="90" t="str">
        <f>IF(R28=$H$61,D23,"")</f>
        <v/>
      </c>
      <c r="AB21" s="90" t="str">
        <f>IF(S28&gt;0,IF(S28=$H$62,D23,""),"")</f>
        <v/>
      </c>
    </row>
    <row r="22" spans="2:28" ht="16.350000000000001" customHeight="1" thickBot="1" x14ac:dyDescent="0.25">
      <c r="B22" s="102"/>
      <c r="C22" s="1"/>
      <c r="D22" s="252"/>
      <c r="E22" s="242"/>
      <c r="F22" s="151" t="str">
        <f>'Runden - Tours'!Y43</f>
        <v/>
      </c>
      <c r="G22" s="152"/>
      <c r="H22" s="153"/>
      <c r="I22" s="154">
        <f>'Runden - Tours'!X43</f>
        <v>0</v>
      </c>
      <c r="J22" s="151" t="str">
        <f>'Runden - Tours'!Y24</f>
        <v/>
      </c>
      <c r="K22" s="152"/>
      <c r="L22" s="153"/>
      <c r="M22" s="154">
        <f>'Runden - Tours'!X24</f>
        <v>0</v>
      </c>
      <c r="N22" s="135"/>
      <c r="O22" s="135"/>
      <c r="P22" s="135"/>
      <c r="Q22" s="136"/>
      <c r="R22" s="136"/>
      <c r="S22" s="135"/>
      <c r="T22" s="103"/>
      <c r="U22" s="97"/>
      <c r="W22" s="1"/>
    </row>
    <row r="23" spans="2:28" ht="16.350000000000001" customHeight="1" thickTop="1" x14ac:dyDescent="0.2">
      <c r="B23" s="102"/>
      <c r="C23" s="1"/>
      <c r="D23" s="252" t="str">
        <f>IF(ISBLANK('Runden - Tours'!$E$36),"",'Runden - Tours'!$E$36)</f>
        <v/>
      </c>
      <c r="E23" s="242" t="str">
        <f>'Runden - Tours'!$F$11</f>
        <v>Cadre/Frei</v>
      </c>
      <c r="F23" s="140">
        <f>'Runden - Tours'!V29</f>
        <v>0</v>
      </c>
      <c r="G23" s="141"/>
      <c r="H23" s="142"/>
      <c r="I23" s="143">
        <f>'Runden - Tours'!W29</f>
        <v>0</v>
      </c>
      <c r="J23" s="140">
        <f>'Runden - Tours'!V48</f>
        <v>0</v>
      </c>
      <c r="K23" s="141"/>
      <c r="L23" s="142"/>
      <c r="M23" s="143">
        <f>'Runden - Tours'!W48</f>
        <v>0</v>
      </c>
      <c r="N23" s="157"/>
      <c r="O23" s="157"/>
      <c r="P23" s="157"/>
      <c r="Q23" s="158"/>
      <c r="R23" s="158"/>
      <c r="S23" s="157"/>
      <c r="T23" s="103"/>
      <c r="U23" s="97"/>
      <c r="W23" s="1"/>
    </row>
    <row r="24" spans="2:28" ht="6.95" customHeight="1" x14ac:dyDescent="0.2">
      <c r="B24" s="102"/>
      <c r="C24" s="1"/>
      <c r="D24" s="252"/>
      <c r="E24" s="242"/>
      <c r="F24" s="147"/>
      <c r="G24" s="233" t="str">
        <f>'Runden - Tours'!Z29</f>
        <v/>
      </c>
      <c r="H24" s="234"/>
      <c r="I24" s="148"/>
      <c r="J24" s="147"/>
      <c r="K24" s="233" t="str">
        <f>'Runden - Tours'!Z48</f>
        <v/>
      </c>
      <c r="L24" s="234"/>
      <c r="M24" s="148"/>
      <c r="N24" s="238">
        <f>'Runden - Tours'!H37</f>
        <v>0</v>
      </c>
      <c r="O24" s="238">
        <f>'Runden - Tours'!I37</f>
        <v>0</v>
      </c>
      <c r="P24" s="238">
        <f>'Runden - Tours'!J37</f>
        <v>0</v>
      </c>
      <c r="Q24" s="237">
        <f>'Runden - Tours'!K37</f>
        <v>0</v>
      </c>
      <c r="R24" s="237" t="str">
        <f>'Runden - Tours'!L37</f>
        <v>- - -</v>
      </c>
      <c r="S24" s="238">
        <f>'Runden - Tours'!M37</f>
        <v>0</v>
      </c>
      <c r="T24" s="103"/>
      <c r="U24" s="97"/>
      <c r="W24" s="1"/>
    </row>
    <row r="25" spans="2:28" ht="6.95" customHeight="1" x14ac:dyDescent="0.2">
      <c r="B25" s="102"/>
      <c r="C25" s="1"/>
      <c r="D25" s="252"/>
      <c r="E25" s="242"/>
      <c r="F25" s="149"/>
      <c r="G25" s="235"/>
      <c r="H25" s="236"/>
      <c r="I25" s="150"/>
      <c r="J25" s="149"/>
      <c r="K25" s="235"/>
      <c r="L25" s="236"/>
      <c r="M25" s="150"/>
      <c r="N25" s="238"/>
      <c r="O25" s="238"/>
      <c r="P25" s="238"/>
      <c r="Q25" s="237"/>
      <c r="R25" s="237"/>
      <c r="S25" s="238"/>
      <c r="T25" s="103"/>
      <c r="U25" s="97"/>
      <c r="W25" s="1"/>
    </row>
    <row r="26" spans="2:28" ht="16.350000000000001" customHeight="1" thickBot="1" x14ac:dyDescent="0.25">
      <c r="B26" s="102"/>
      <c r="C26" s="1"/>
      <c r="D26" s="252"/>
      <c r="E26" s="242"/>
      <c r="F26" s="151" t="str">
        <f>'Runden - Tours'!Y29</f>
        <v/>
      </c>
      <c r="G26" s="152"/>
      <c r="H26" s="153"/>
      <c r="I26" s="154">
        <f>'Runden - Tours'!X29</f>
        <v>0</v>
      </c>
      <c r="J26" s="151" t="str">
        <f>'Runden - Tours'!Y48</f>
        <v/>
      </c>
      <c r="K26" s="152"/>
      <c r="L26" s="153"/>
      <c r="M26" s="154">
        <f>'Runden - Tours'!X48</f>
        <v>0</v>
      </c>
      <c r="N26" s="155"/>
      <c r="O26" s="155"/>
      <c r="P26" s="155"/>
      <c r="Q26" s="156"/>
      <c r="R26" s="156"/>
      <c r="S26" s="155"/>
      <c r="T26" s="103"/>
      <c r="U26" s="97"/>
      <c r="W26" s="1"/>
    </row>
    <row r="27" spans="2:28" ht="16.350000000000001" customHeight="1" thickTop="1" x14ac:dyDescent="0.2">
      <c r="B27" s="102"/>
      <c r="C27" s="1"/>
      <c r="D27" s="252"/>
      <c r="E27" s="242" t="str">
        <f>'Runden - Tours'!$F$12</f>
        <v>Einband</v>
      </c>
      <c r="F27" s="140">
        <f>'Runden - Tours'!V32</f>
        <v>0</v>
      </c>
      <c r="G27" s="141"/>
      <c r="H27" s="142"/>
      <c r="I27" s="143">
        <f>'Runden - Tours'!W32</f>
        <v>0</v>
      </c>
      <c r="J27" s="140">
        <f>'Runden - Tours'!V51</f>
        <v>0</v>
      </c>
      <c r="K27" s="141"/>
      <c r="L27" s="142"/>
      <c r="M27" s="143">
        <f>'Runden - Tours'!W51</f>
        <v>0</v>
      </c>
      <c r="N27" s="133"/>
      <c r="O27" s="133"/>
      <c r="P27" s="133"/>
      <c r="Q27" s="134"/>
      <c r="R27" s="134"/>
      <c r="S27" s="133"/>
      <c r="T27" s="103"/>
      <c r="U27" s="97"/>
      <c r="W27" s="1"/>
    </row>
    <row r="28" spans="2:28" ht="6.95" customHeight="1" x14ac:dyDescent="0.2">
      <c r="B28" s="102"/>
      <c r="C28" s="1"/>
      <c r="D28" s="252"/>
      <c r="E28" s="242"/>
      <c r="F28" s="147"/>
      <c r="G28" s="233" t="str">
        <f>'Runden - Tours'!Z32</f>
        <v/>
      </c>
      <c r="H28" s="234"/>
      <c r="I28" s="148"/>
      <c r="J28" s="147"/>
      <c r="K28" s="233" t="str">
        <f>'Runden - Tours'!Z51</f>
        <v/>
      </c>
      <c r="L28" s="234"/>
      <c r="M28" s="148"/>
      <c r="N28" s="241">
        <f>'Runden - Tours'!H38</f>
        <v>0</v>
      </c>
      <c r="O28" s="240">
        <f>'Runden - Tours'!I38</f>
        <v>0</v>
      </c>
      <c r="P28" s="240">
        <f>'Runden - Tours'!J38</f>
        <v>0</v>
      </c>
      <c r="Q28" s="239">
        <f>'Runden - Tours'!K38</f>
        <v>0</v>
      </c>
      <c r="R28" s="239" t="str">
        <f>'Runden - Tours'!L38</f>
        <v>- - -</v>
      </c>
      <c r="S28" s="240">
        <f>'Runden - Tours'!M38</f>
        <v>0</v>
      </c>
      <c r="T28" s="103"/>
      <c r="U28" s="97"/>
      <c r="W28" s="1"/>
    </row>
    <row r="29" spans="2:28" ht="6.95" customHeight="1" x14ac:dyDescent="0.2">
      <c r="B29" s="102"/>
      <c r="C29" s="1"/>
      <c r="D29" s="252"/>
      <c r="E29" s="242"/>
      <c r="F29" s="149"/>
      <c r="G29" s="235"/>
      <c r="H29" s="236"/>
      <c r="I29" s="150"/>
      <c r="J29" s="149"/>
      <c r="K29" s="235"/>
      <c r="L29" s="236"/>
      <c r="M29" s="150"/>
      <c r="N29" s="241"/>
      <c r="O29" s="240"/>
      <c r="P29" s="240"/>
      <c r="Q29" s="239"/>
      <c r="R29" s="239"/>
      <c r="S29" s="240"/>
      <c r="T29" s="103"/>
      <c r="U29" s="97"/>
      <c r="W29" s="1"/>
    </row>
    <row r="30" spans="2:28" ht="16.350000000000001" customHeight="1" thickBot="1" x14ac:dyDescent="0.25">
      <c r="B30" s="102"/>
      <c r="C30" s="1"/>
      <c r="D30" s="252"/>
      <c r="E30" s="242"/>
      <c r="F30" s="151" t="str">
        <f>'Runden - Tours'!Y32</f>
        <v/>
      </c>
      <c r="G30" s="152"/>
      <c r="H30" s="153"/>
      <c r="I30" s="154">
        <f>'Runden - Tours'!X32</f>
        <v>0</v>
      </c>
      <c r="J30" s="151" t="str">
        <f>'Runden - Tours'!Y51</f>
        <v/>
      </c>
      <c r="K30" s="152"/>
      <c r="L30" s="153"/>
      <c r="M30" s="154">
        <f>'Runden - Tours'!X51</f>
        <v>0</v>
      </c>
      <c r="N30" s="137"/>
      <c r="O30" s="138"/>
      <c r="P30" s="138"/>
      <c r="Q30" s="139"/>
      <c r="R30" s="139"/>
      <c r="S30" s="138"/>
      <c r="T30" s="103"/>
      <c r="U30" s="97"/>
      <c r="W30" s="1"/>
    </row>
    <row r="31" spans="2:28" ht="20.100000000000001" customHeight="1" thickTop="1" x14ac:dyDescent="0.2">
      <c r="B31" s="102"/>
      <c r="C31" s="1"/>
      <c r="D31" s="1"/>
      <c r="E31" s="159"/>
      <c r="F31" s="253" t="str">
        <f>'Runden - Tours'!E18</f>
        <v>Mannschaft 1</v>
      </c>
      <c r="G31" s="254"/>
      <c r="H31" s="254"/>
      <c r="I31" s="254"/>
      <c r="J31" s="254"/>
      <c r="K31" s="254"/>
      <c r="L31" s="254"/>
      <c r="M31" s="255"/>
      <c r="N31" s="160">
        <f>SUM(N16,N20,N24,N28)</f>
        <v>0</v>
      </c>
      <c r="O31" s="161">
        <f>SUM(O16,O20,O24,O28)</f>
        <v>0</v>
      </c>
      <c r="P31" s="161">
        <f>SUM(P16,P20,P24,P28)</f>
        <v>0</v>
      </c>
      <c r="Q31" s="162">
        <f>TRUNC(IF(ISERROR(O31/P31),0,O31/P31),2)</f>
        <v>0</v>
      </c>
      <c r="R31" s="163"/>
      <c r="S31" s="164"/>
      <c r="T31" s="103"/>
      <c r="U31" s="97"/>
      <c r="W31" s="1"/>
    </row>
    <row r="32" spans="2:28" ht="12.75" customHeight="1" x14ac:dyDescent="0.2">
      <c r="B32" s="102"/>
      <c r="C32" s="1"/>
      <c r="D32" s="1"/>
      <c r="E32" s="159"/>
      <c r="F32" s="165"/>
      <c r="G32" s="94"/>
      <c r="H32" s="94"/>
      <c r="I32" s="94"/>
      <c r="J32" s="165"/>
      <c r="K32" s="94"/>
      <c r="L32" s="94"/>
      <c r="M32" s="94"/>
      <c r="N32" s="166"/>
      <c r="O32" s="166"/>
      <c r="P32" s="166"/>
      <c r="Q32" s="163"/>
      <c r="R32" s="163"/>
      <c r="S32" s="166"/>
      <c r="T32" s="103"/>
      <c r="U32" s="97"/>
      <c r="W32" s="1"/>
    </row>
    <row r="33" spans="2:28" ht="12.75" customHeight="1" x14ac:dyDescent="0.2">
      <c r="B33" s="102"/>
      <c r="C33" s="1"/>
      <c r="D33" s="1"/>
      <c r="E33" s="159"/>
      <c r="F33" s="165"/>
      <c r="G33" s="94"/>
      <c r="H33" s="94"/>
      <c r="I33" s="94"/>
      <c r="J33" s="165"/>
      <c r="K33" s="94"/>
      <c r="L33" s="94"/>
      <c r="M33" s="94"/>
      <c r="N33" s="166"/>
      <c r="O33" s="166"/>
      <c r="P33" s="166"/>
      <c r="Q33" s="163"/>
      <c r="R33" s="163"/>
      <c r="S33" s="166"/>
      <c r="T33" s="103"/>
      <c r="U33" s="97"/>
      <c r="V33" s="90" t="str">
        <f>IF(Q36&gt;0,IF(Q36=$H$55,D35,""),"")</f>
        <v/>
      </c>
      <c r="W33" s="90" t="str">
        <f>IF(R36=$H$56,D35,"")</f>
        <v/>
      </c>
      <c r="X33" s="90" t="str">
        <f>IF(S36&gt;0,IF(S36=$H$57,D35,""),"")</f>
        <v/>
      </c>
      <c r="Y33" s="94"/>
      <c r="Z33" s="90" t="str">
        <f>IF(Q40&gt;0,IF(Q40=$H$60,D35,""),"")</f>
        <v/>
      </c>
      <c r="AA33" s="90" t="str">
        <f>IF(R40=$H$61,D35,"")</f>
        <v/>
      </c>
      <c r="AB33" s="90" t="str">
        <f>IF(S40&gt;0,IF(S40=$H$62,D35,""),"")</f>
        <v/>
      </c>
    </row>
    <row r="34" spans="2:28" ht="16.350000000000001" customHeight="1" thickBot="1" x14ac:dyDescent="0.25">
      <c r="B34" s="102"/>
      <c r="C34" s="1"/>
      <c r="D34" s="1"/>
      <c r="E34" s="167"/>
      <c r="F34" s="247" t="str">
        <f>IF(ISBLANK('Runden - Tours'!E32),"",'Runden - Tours'!E32)</f>
        <v/>
      </c>
      <c r="G34" s="248"/>
      <c r="H34" s="248"/>
      <c r="I34" s="249"/>
      <c r="J34" s="247" t="str">
        <f>IF(ISBLANK('Runden - Tours'!E36),"",'Runden - Tours'!E36)</f>
        <v/>
      </c>
      <c r="K34" s="248"/>
      <c r="L34" s="248"/>
      <c r="M34" s="249"/>
      <c r="N34" s="168" t="str">
        <f>IF('Bedienung - Mode d''emploi'!$J$15="Deutsch","WP","PM")</f>
        <v>WP</v>
      </c>
      <c r="O34" s="168" t="str">
        <f>IF('Bedienung - Mode d''emploi'!$J$15="Deutsch","Pkt.","Pts")</f>
        <v>Pkt.</v>
      </c>
      <c r="P34" s="168" t="str">
        <f>IF('Bedienung - Mode d''emploi'!$J$15="Deutsch","Aufn.","Rep.")</f>
        <v>Aufn.</v>
      </c>
      <c r="Q34" s="168" t="str">
        <f>IF('Bedienung - Mode d''emploi'!$J$15="Deutsch","GD","MG")</f>
        <v>GD</v>
      </c>
      <c r="R34" s="168" t="str">
        <f>IF('Bedienung - Mode d''emploi'!$J$15="Deutsch","ED","MP")</f>
        <v>ED</v>
      </c>
      <c r="S34" s="168" t="str">
        <f>IF('Bedienung - Mode d''emploi'!$J$15="Deutsch","Serie","Série")</f>
        <v>Serie</v>
      </c>
      <c r="T34" s="103"/>
      <c r="U34" s="97"/>
      <c r="W34" s="1"/>
    </row>
    <row r="35" spans="2:28" ht="16.350000000000001" customHeight="1" thickTop="1" x14ac:dyDescent="0.2">
      <c r="B35" s="102"/>
      <c r="C35" s="1"/>
      <c r="D35" s="252" t="str">
        <f>IF(ISBLANK('Runden - Tours'!$E$46),"",'Runden - Tours'!$E$46)</f>
        <v/>
      </c>
      <c r="E35" s="242" t="str">
        <f>'Runden - Tours'!$F$11</f>
        <v>Cadre/Frei</v>
      </c>
      <c r="F35" s="140">
        <f>'Runden - Tours'!V41</f>
        <v>0</v>
      </c>
      <c r="G35" s="141"/>
      <c r="H35" s="142"/>
      <c r="I35" s="143">
        <f>'Runden - Tours'!W40</f>
        <v>0</v>
      </c>
      <c r="J35" s="140">
        <f>'Runden - Tours'!V30</f>
        <v>0</v>
      </c>
      <c r="K35" s="141"/>
      <c r="L35" s="142"/>
      <c r="M35" s="143">
        <f>'Runden - Tours'!W29</f>
        <v>0</v>
      </c>
      <c r="N35" s="144"/>
      <c r="O35" s="145"/>
      <c r="P35" s="145"/>
      <c r="Q35" s="146"/>
      <c r="R35" s="146"/>
      <c r="S35" s="145"/>
      <c r="T35" s="103"/>
      <c r="U35" s="97"/>
      <c r="W35" s="1"/>
    </row>
    <row r="36" spans="2:28" ht="6.95" customHeight="1" x14ac:dyDescent="0.2">
      <c r="B36" s="102"/>
      <c r="C36" s="1"/>
      <c r="D36" s="252"/>
      <c r="E36" s="242"/>
      <c r="F36" s="147"/>
      <c r="G36" s="233" t="str">
        <f>'Runden - Tours'!Z41</f>
        <v/>
      </c>
      <c r="H36" s="234"/>
      <c r="I36" s="148"/>
      <c r="J36" s="147"/>
      <c r="K36" s="233" t="str">
        <f>'Runden - Tours'!Z30</f>
        <v/>
      </c>
      <c r="L36" s="234"/>
      <c r="M36" s="148"/>
      <c r="N36" s="238">
        <f>'Runden - Tours'!H47</f>
        <v>0</v>
      </c>
      <c r="O36" s="238">
        <f>'Runden - Tours'!I47</f>
        <v>0</v>
      </c>
      <c r="P36" s="238">
        <f>'Runden - Tours'!J47</f>
        <v>0</v>
      </c>
      <c r="Q36" s="237">
        <f>'Runden - Tours'!K47</f>
        <v>0</v>
      </c>
      <c r="R36" s="237" t="str">
        <f>'Runden - Tours'!L47</f>
        <v>- - -</v>
      </c>
      <c r="S36" s="238">
        <f>'Runden - Tours'!M47</f>
        <v>0</v>
      </c>
      <c r="T36" s="103"/>
      <c r="U36" s="97"/>
      <c r="W36" s="1"/>
    </row>
    <row r="37" spans="2:28" ht="6.95" customHeight="1" x14ac:dyDescent="0.2">
      <c r="B37" s="102"/>
      <c r="C37" s="1"/>
      <c r="D37" s="252"/>
      <c r="E37" s="242"/>
      <c r="F37" s="149"/>
      <c r="G37" s="235"/>
      <c r="H37" s="236"/>
      <c r="I37" s="150"/>
      <c r="J37" s="149"/>
      <c r="K37" s="235"/>
      <c r="L37" s="236"/>
      <c r="M37" s="150"/>
      <c r="N37" s="238"/>
      <c r="O37" s="238"/>
      <c r="P37" s="238"/>
      <c r="Q37" s="237"/>
      <c r="R37" s="237"/>
      <c r="S37" s="238"/>
      <c r="T37" s="103"/>
      <c r="U37" s="97"/>
      <c r="W37" s="1"/>
    </row>
    <row r="38" spans="2:28" ht="16.350000000000001" customHeight="1" thickBot="1" x14ac:dyDescent="0.25">
      <c r="B38" s="102"/>
      <c r="C38" s="1"/>
      <c r="D38" s="252"/>
      <c r="E38" s="242"/>
      <c r="F38" s="151" t="str">
        <f>'Runden - Tours'!Y41</f>
        <v/>
      </c>
      <c r="G38" s="152"/>
      <c r="H38" s="153"/>
      <c r="I38" s="154">
        <f>'Runden - Tours'!X41</f>
        <v>0</v>
      </c>
      <c r="J38" s="151" t="str">
        <f>'Runden - Tours'!Y30</f>
        <v/>
      </c>
      <c r="K38" s="152"/>
      <c r="L38" s="153"/>
      <c r="M38" s="154">
        <f>'Runden - Tours'!X30</f>
        <v>0</v>
      </c>
      <c r="N38" s="155"/>
      <c r="O38" s="155"/>
      <c r="P38" s="155"/>
      <c r="Q38" s="156"/>
      <c r="R38" s="156"/>
      <c r="S38" s="155"/>
      <c r="T38" s="103"/>
      <c r="U38" s="97"/>
      <c r="W38" s="1"/>
    </row>
    <row r="39" spans="2:28" ht="16.350000000000001" customHeight="1" thickTop="1" x14ac:dyDescent="0.2">
      <c r="B39" s="102"/>
      <c r="C39" s="1"/>
      <c r="D39" s="252"/>
      <c r="E39" s="242" t="str">
        <f>'Runden - Tours'!$F$12</f>
        <v>Einband</v>
      </c>
      <c r="F39" s="140">
        <f>'Runden - Tours'!V44</f>
        <v>0</v>
      </c>
      <c r="G39" s="141"/>
      <c r="H39" s="142"/>
      <c r="I39" s="143">
        <f>'Runden - Tours'!W43</f>
        <v>0</v>
      </c>
      <c r="J39" s="140">
        <f>'Runden - Tours'!V33</f>
        <v>0</v>
      </c>
      <c r="K39" s="141"/>
      <c r="L39" s="142"/>
      <c r="M39" s="143">
        <f>'Runden - Tours'!W32</f>
        <v>0</v>
      </c>
      <c r="N39" s="133"/>
      <c r="O39" s="133"/>
      <c r="P39" s="133"/>
      <c r="Q39" s="134"/>
      <c r="R39" s="134"/>
      <c r="S39" s="133"/>
      <c r="T39" s="103"/>
      <c r="U39" s="97"/>
      <c r="W39" s="1"/>
    </row>
    <row r="40" spans="2:28" ht="6.95" customHeight="1" x14ac:dyDescent="0.2">
      <c r="B40" s="102"/>
      <c r="C40" s="1"/>
      <c r="D40" s="252"/>
      <c r="E40" s="242"/>
      <c r="F40" s="147"/>
      <c r="G40" s="233" t="str">
        <f>'Runden - Tours'!Z44</f>
        <v/>
      </c>
      <c r="H40" s="234"/>
      <c r="I40" s="148"/>
      <c r="J40" s="147"/>
      <c r="K40" s="233" t="str">
        <f>'Runden - Tours'!Z33</f>
        <v/>
      </c>
      <c r="L40" s="234"/>
      <c r="M40" s="148"/>
      <c r="N40" s="240">
        <f>'Runden - Tours'!H48</f>
        <v>0</v>
      </c>
      <c r="O40" s="240">
        <f>'Runden - Tours'!I48</f>
        <v>0</v>
      </c>
      <c r="P40" s="240">
        <f>'Runden - Tours'!J48</f>
        <v>0</v>
      </c>
      <c r="Q40" s="239">
        <f>'Runden - Tours'!K48</f>
        <v>0</v>
      </c>
      <c r="R40" s="239" t="str">
        <f>'Runden - Tours'!L48</f>
        <v>- - -</v>
      </c>
      <c r="S40" s="240">
        <f>'Runden - Tours'!M48</f>
        <v>0</v>
      </c>
      <c r="T40" s="103"/>
      <c r="U40" s="97"/>
      <c r="W40" s="1"/>
    </row>
    <row r="41" spans="2:28" ht="6.95" customHeight="1" x14ac:dyDescent="0.2">
      <c r="B41" s="102"/>
      <c r="C41" s="1"/>
      <c r="D41" s="252"/>
      <c r="E41" s="242"/>
      <c r="F41" s="149"/>
      <c r="G41" s="235"/>
      <c r="H41" s="236"/>
      <c r="I41" s="150"/>
      <c r="J41" s="149"/>
      <c r="K41" s="235"/>
      <c r="L41" s="236"/>
      <c r="M41" s="150"/>
      <c r="N41" s="240"/>
      <c r="O41" s="240"/>
      <c r="P41" s="240"/>
      <c r="Q41" s="239"/>
      <c r="R41" s="239"/>
      <c r="S41" s="240"/>
      <c r="T41" s="103"/>
      <c r="U41" s="97"/>
      <c r="V41" s="90" t="str">
        <f>IF(Q44&gt;0,IF(Q44=$H$55,D43,""),"")</f>
        <v/>
      </c>
      <c r="W41" s="90" t="str">
        <f>IF(R44=$H$56,D43,"")</f>
        <v/>
      </c>
      <c r="X41" s="90" t="str">
        <f>IF(S44&gt;0,IF(S44=$H$57,D43,""),"")</f>
        <v/>
      </c>
      <c r="Y41" s="94"/>
      <c r="Z41" s="90" t="str">
        <f>IF(Q48&gt;0,IF(Q48=$H$60,D43,""),"")</f>
        <v/>
      </c>
      <c r="AA41" s="90" t="str">
        <f>IF(R48=$H$61,D43,"")</f>
        <v/>
      </c>
      <c r="AB41" s="90" t="str">
        <f>IF(S48&gt;0,IF(S48=$H$62,D43,""),"")</f>
        <v/>
      </c>
    </row>
    <row r="42" spans="2:28" ht="16.350000000000001" customHeight="1" thickBot="1" x14ac:dyDescent="0.25">
      <c r="B42" s="102"/>
      <c r="C42" s="1"/>
      <c r="D42" s="252"/>
      <c r="E42" s="242"/>
      <c r="F42" s="151" t="str">
        <f>'Runden - Tours'!Y44</f>
        <v/>
      </c>
      <c r="G42" s="152"/>
      <c r="H42" s="153"/>
      <c r="I42" s="154">
        <f>'Runden - Tours'!X44</f>
        <v>0</v>
      </c>
      <c r="J42" s="151" t="str">
        <f>'Runden - Tours'!Y33</f>
        <v/>
      </c>
      <c r="K42" s="152"/>
      <c r="L42" s="153"/>
      <c r="M42" s="154">
        <f>'Runden - Tours'!X33</f>
        <v>0</v>
      </c>
      <c r="N42" s="135"/>
      <c r="O42" s="135"/>
      <c r="P42" s="135"/>
      <c r="Q42" s="136"/>
      <c r="R42" s="136"/>
      <c r="S42" s="135"/>
      <c r="T42" s="103"/>
      <c r="U42" s="97"/>
      <c r="W42" s="1"/>
    </row>
    <row r="43" spans="2:28" ht="16.350000000000001" customHeight="1" thickTop="1" x14ac:dyDescent="0.2">
      <c r="B43" s="102"/>
      <c r="C43" s="1"/>
      <c r="D43" s="252" t="str">
        <f>IF(ISBLANK('Runden - Tours'!$E$50),"",'Runden - Tours'!$E$50)</f>
        <v/>
      </c>
      <c r="E43" s="242" t="str">
        <f>'Runden - Tours'!$F$11</f>
        <v>Cadre/Frei</v>
      </c>
      <c r="F43" s="140">
        <f>'Runden - Tours'!V22</f>
        <v>0</v>
      </c>
      <c r="G43" s="141"/>
      <c r="H43" s="142"/>
      <c r="I43" s="143">
        <f>'Runden - Tours'!W21</f>
        <v>0</v>
      </c>
      <c r="J43" s="140">
        <f>'Runden - Tours'!V49</f>
        <v>0</v>
      </c>
      <c r="K43" s="141"/>
      <c r="L43" s="142"/>
      <c r="M43" s="143">
        <f>'Runden - Tours'!W48</f>
        <v>0</v>
      </c>
      <c r="N43" s="157"/>
      <c r="O43" s="157"/>
      <c r="P43" s="157"/>
      <c r="Q43" s="158"/>
      <c r="R43" s="158"/>
      <c r="S43" s="157"/>
      <c r="T43" s="103"/>
      <c r="U43" s="97"/>
      <c r="W43" s="1"/>
    </row>
    <row r="44" spans="2:28" ht="6.95" customHeight="1" x14ac:dyDescent="0.2">
      <c r="B44" s="102"/>
      <c r="C44" s="1"/>
      <c r="D44" s="252"/>
      <c r="E44" s="242"/>
      <c r="F44" s="147"/>
      <c r="G44" s="233" t="str">
        <f>'Runden - Tours'!Z22</f>
        <v/>
      </c>
      <c r="H44" s="234"/>
      <c r="I44" s="148"/>
      <c r="J44" s="147"/>
      <c r="K44" s="233" t="str">
        <f>'Runden - Tours'!Z49</f>
        <v/>
      </c>
      <c r="L44" s="234"/>
      <c r="M44" s="148"/>
      <c r="N44" s="238">
        <f>'Runden - Tours'!H51</f>
        <v>0</v>
      </c>
      <c r="O44" s="238">
        <f>'Runden - Tours'!I51</f>
        <v>0</v>
      </c>
      <c r="P44" s="238">
        <f>'Runden - Tours'!J51</f>
        <v>0</v>
      </c>
      <c r="Q44" s="237">
        <f>'Runden - Tours'!K51</f>
        <v>0</v>
      </c>
      <c r="R44" s="237" t="str">
        <f>'Runden - Tours'!L51</f>
        <v>- - -</v>
      </c>
      <c r="S44" s="238">
        <f>'Runden - Tours'!M51</f>
        <v>0</v>
      </c>
      <c r="T44" s="103"/>
      <c r="U44" s="97"/>
      <c r="W44" s="1"/>
    </row>
    <row r="45" spans="2:28" ht="6.95" customHeight="1" x14ac:dyDescent="0.2">
      <c r="B45" s="102"/>
      <c r="C45" s="1"/>
      <c r="D45" s="252"/>
      <c r="E45" s="242"/>
      <c r="F45" s="149"/>
      <c r="G45" s="235"/>
      <c r="H45" s="236"/>
      <c r="I45" s="150"/>
      <c r="J45" s="149"/>
      <c r="K45" s="235"/>
      <c r="L45" s="236"/>
      <c r="M45" s="150"/>
      <c r="N45" s="238"/>
      <c r="O45" s="238"/>
      <c r="P45" s="238"/>
      <c r="Q45" s="237"/>
      <c r="R45" s="237"/>
      <c r="S45" s="238"/>
      <c r="T45" s="103"/>
      <c r="U45" s="97"/>
      <c r="W45" s="1"/>
    </row>
    <row r="46" spans="2:28" ht="16.350000000000001" customHeight="1" thickBot="1" x14ac:dyDescent="0.25">
      <c r="B46" s="102"/>
      <c r="C46" s="1"/>
      <c r="D46" s="252"/>
      <c r="E46" s="242"/>
      <c r="F46" s="151" t="str">
        <f>'Runden - Tours'!Y22</f>
        <v/>
      </c>
      <c r="G46" s="152"/>
      <c r="H46" s="153"/>
      <c r="I46" s="154">
        <f>'Runden - Tours'!X22</f>
        <v>0</v>
      </c>
      <c r="J46" s="151" t="str">
        <f>'Runden - Tours'!Y49</f>
        <v/>
      </c>
      <c r="K46" s="152"/>
      <c r="L46" s="153"/>
      <c r="M46" s="154">
        <f>'Runden - Tours'!X49</f>
        <v>0</v>
      </c>
      <c r="N46" s="155"/>
      <c r="O46" s="155"/>
      <c r="P46" s="155"/>
      <c r="Q46" s="156"/>
      <c r="R46" s="156"/>
      <c r="S46" s="155"/>
      <c r="T46" s="103"/>
      <c r="U46" s="97"/>
      <c r="W46" s="1"/>
    </row>
    <row r="47" spans="2:28" ht="16.350000000000001" customHeight="1" thickTop="1" x14ac:dyDescent="0.2">
      <c r="B47" s="102"/>
      <c r="C47" s="1"/>
      <c r="D47" s="252"/>
      <c r="E47" s="242" t="str">
        <f>'Runden - Tours'!$F$12</f>
        <v>Einband</v>
      </c>
      <c r="F47" s="140">
        <f>'Runden - Tours'!V25</f>
        <v>0</v>
      </c>
      <c r="G47" s="141"/>
      <c r="H47" s="142"/>
      <c r="I47" s="143">
        <f>'Runden - Tours'!W24</f>
        <v>0</v>
      </c>
      <c r="J47" s="140">
        <f>'Runden - Tours'!V52</f>
        <v>0</v>
      </c>
      <c r="K47" s="141"/>
      <c r="L47" s="142"/>
      <c r="M47" s="143">
        <f>'Runden - Tours'!W51</f>
        <v>0</v>
      </c>
      <c r="N47" s="133"/>
      <c r="O47" s="133"/>
      <c r="P47" s="133"/>
      <c r="Q47" s="134"/>
      <c r="R47" s="134"/>
      <c r="S47" s="133"/>
      <c r="T47" s="103"/>
      <c r="U47" s="97"/>
      <c r="W47" s="1"/>
    </row>
    <row r="48" spans="2:28" ht="6.95" customHeight="1" x14ac:dyDescent="0.2">
      <c r="B48" s="102"/>
      <c r="C48" s="1"/>
      <c r="D48" s="252"/>
      <c r="E48" s="242"/>
      <c r="F48" s="147"/>
      <c r="G48" s="233" t="str">
        <f>'Runden - Tours'!Z25</f>
        <v/>
      </c>
      <c r="H48" s="234"/>
      <c r="I48" s="148"/>
      <c r="J48" s="147"/>
      <c r="K48" s="233" t="str">
        <f>'Runden - Tours'!Z52</f>
        <v/>
      </c>
      <c r="L48" s="234"/>
      <c r="M48" s="148"/>
      <c r="N48" s="240">
        <f>'Runden - Tours'!H52</f>
        <v>0</v>
      </c>
      <c r="O48" s="240">
        <f>'Runden - Tours'!I52</f>
        <v>0</v>
      </c>
      <c r="P48" s="240">
        <f>'Runden - Tours'!J52</f>
        <v>0</v>
      </c>
      <c r="Q48" s="239">
        <f>'Runden - Tours'!K52</f>
        <v>0</v>
      </c>
      <c r="R48" s="239" t="str">
        <f>'Runden - Tours'!L52</f>
        <v>- - -</v>
      </c>
      <c r="S48" s="240">
        <f>'Runden - Tours'!M52</f>
        <v>0</v>
      </c>
      <c r="T48" s="103"/>
      <c r="U48" s="97"/>
      <c r="W48" s="1"/>
    </row>
    <row r="49" spans="2:22" ht="6.95" customHeight="1" x14ac:dyDescent="0.2">
      <c r="B49" s="102"/>
      <c r="C49" s="1"/>
      <c r="D49" s="252"/>
      <c r="E49" s="242"/>
      <c r="F49" s="149"/>
      <c r="G49" s="235"/>
      <c r="H49" s="236"/>
      <c r="I49" s="150"/>
      <c r="J49" s="149"/>
      <c r="K49" s="235"/>
      <c r="L49" s="236"/>
      <c r="M49" s="150"/>
      <c r="N49" s="240"/>
      <c r="O49" s="240"/>
      <c r="P49" s="240"/>
      <c r="Q49" s="239"/>
      <c r="R49" s="239"/>
      <c r="S49" s="240"/>
      <c r="T49" s="103"/>
      <c r="U49" s="97"/>
    </row>
    <row r="50" spans="2:22" ht="16.350000000000001" customHeight="1" thickBot="1" x14ac:dyDescent="0.25">
      <c r="B50" s="102"/>
      <c r="C50" s="1"/>
      <c r="D50" s="252"/>
      <c r="E50" s="242"/>
      <c r="F50" s="151" t="str">
        <f>'Runden - Tours'!Y25</f>
        <v/>
      </c>
      <c r="G50" s="152"/>
      <c r="H50" s="153"/>
      <c r="I50" s="154">
        <f>'Runden - Tours'!X25</f>
        <v>0</v>
      </c>
      <c r="J50" s="151" t="str">
        <f>'Runden - Tours'!Y52</f>
        <v/>
      </c>
      <c r="K50" s="152"/>
      <c r="L50" s="153"/>
      <c r="M50" s="154">
        <f>'Runden - Tours'!X52</f>
        <v>0</v>
      </c>
      <c r="N50" s="137"/>
      <c r="O50" s="138"/>
      <c r="P50" s="138"/>
      <c r="Q50" s="139"/>
      <c r="R50" s="139"/>
      <c r="S50" s="138"/>
      <c r="T50" s="103"/>
      <c r="U50" s="97"/>
    </row>
    <row r="51" spans="2:22" ht="20.100000000000001" customHeight="1" thickTop="1" x14ac:dyDescent="0.2">
      <c r="B51" s="102"/>
      <c r="C51" s="1"/>
      <c r="D51" s="1"/>
      <c r="E51" s="86"/>
      <c r="F51" s="256" t="str">
        <f>'Runden - Tours'!J18</f>
        <v>Mannschaft 2</v>
      </c>
      <c r="G51" s="257"/>
      <c r="H51" s="257"/>
      <c r="I51" s="257"/>
      <c r="J51" s="257"/>
      <c r="K51" s="257"/>
      <c r="L51" s="257"/>
      <c r="M51" s="258"/>
      <c r="N51" s="112">
        <f>SUM(N36,N40,N44,N48)</f>
        <v>0</v>
      </c>
      <c r="O51" s="113">
        <f>SUM(O36,O40,O44,O48)</f>
        <v>0</v>
      </c>
      <c r="P51" s="113">
        <f>SUM(P36,P40,P44,P48)</f>
        <v>0</v>
      </c>
      <c r="Q51" s="114">
        <f>TRUNC(IF(ISERROR(O51/P51),0,O51/P51),2)</f>
        <v>0</v>
      </c>
      <c r="R51" s="87"/>
      <c r="S51" s="88"/>
      <c r="T51" s="103"/>
      <c r="U51" s="97"/>
    </row>
    <row r="52" spans="2:22" ht="18" customHeight="1" x14ac:dyDescent="0.2">
      <c r="B52" s="10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89" t="str">
        <f>IF('Bedienung - Mode d''emploi'!$J$15="Deutsch","Turnierschnitt:","Moyenne tournoi :")</f>
        <v>Turnierschnitt:</v>
      </c>
      <c r="Q52" s="111">
        <f>TRUNC(IF(ISERROR(SUM(O31,O51)/SUM(P31,P51)),0,SUM(O31,O51)/SUM(P31,P51)),2)</f>
        <v>0</v>
      </c>
      <c r="R52" s="1"/>
      <c r="S52" s="1"/>
      <c r="T52" s="103"/>
      <c r="U52" s="97"/>
    </row>
    <row r="53" spans="2:22" ht="12.75" customHeight="1" x14ac:dyDescent="0.2">
      <c r="B53" s="102"/>
      <c r="C53" s="1"/>
      <c r="D53" s="1"/>
      <c r="E53" s="1"/>
      <c r="G53" s="1"/>
      <c r="H53" s="1"/>
      <c r="I53" s="1"/>
      <c r="J53" s="1"/>
      <c r="K53" s="1"/>
      <c r="L53" s="1"/>
      <c r="M53" s="1"/>
      <c r="N53" s="1"/>
      <c r="O53" s="1"/>
      <c r="P53" s="89" t="str">
        <f>IF('Bedienung - Mode d''emploi'!$J$15="Deutsch","Turnierleiter:","Direction :")</f>
        <v>Turnierleiter:</v>
      </c>
      <c r="Q53" s="244" t="str">
        <f>IF(ISBLANK('Runden - Tours'!G13),"",'Runden - Tours'!G13)</f>
        <v/>
      </c>
      <c r="R53" s="244"/>
      <c r="S53" s="244"/>
      <c r="T53" s="103"/>
      <c r="U53" s="97"/>
    </row>
    <row r="54" spans="2:22" ht="12.75" customHeight="1" x14ac:dyDescent="0.2">
      <c r="B54" s="102"/>
      <c r="C54" s="259" t="str">
        <f>IF('Bedienung - Mode d''emploi'!$J$15="Deutsch","Rekorde","Records")&amp;" "&amp;'Runden - Tours'!F11</f>
        <v>Rekorde Cadre/Frei</v>
      </c>
      <c r="D54" s="259"/>
      <c r="E54" s="259"/>
      <c r="F54" s="259"/>
      <c r="G54" s="259"/>
      <c r="T54" s="103"/>
      <c r="U54" s="97"/>
    </row>
    <row r="55" spans="2:22" ht="12.75" customHeight="1" x14ac:dyDescent="0.2">
      <c r="B55" s="102"/>
      <c r="C55" s="1"/>
      <c r="D55" s="1"/>
      <c r="E55" s="1"/>
      <c r="G55" s="105" t="str">
        <f>IF('Bedienung - Mode d''emploi'!$J$15="Deutsch","Bester GD:","Meilleure MG :")</f>
        <v>Bester GD:</v>
      </c>
      <c r="H55" s="262">
        <f>MAX(Q16,Q24,Q36,Q44)</f>
        <v>0</v>
      </c>
      <c r="I55" s="262"/>
      <c r="J55" s="251" t="str">
        <f>SUBSTITUTE(CONCATENATE(IF(Q16=H55,CONCATENATE(" - ",$V13),""),IF(Q24=H55,CONCATENATE(" - ",$V21),""),IF(Q36=H55,CONCATENATE(" - ",$V33),""),IF(Q44=H55,CONCATENATE(" - ",$V41),""))," - ","",1)</f>
        <v xml:space="preserve"> -  -  - </v>
      </c>
      <c r="K55" s="251"/>
      <c r="L55" s="251"/>
      <c r="M55" s="251"/>
      <c r="N55" s="251"/>
      <c r="O55" s="251"/>
      <c r="P55" s="251"/>
      <c r="Q55" s="251"/>
      <c r="R55" s="251"/>
      <c r="S55" s="251"/>
      <c r="T55" s="103"/>
      <c r="U55" s="97"/>
    </row>
    <row r="56" spans="2:22" ht="12.75" customHeight="1" x14ac:dyDescent="0.2">
      <c r="B56" s="102"/>
      <c r="C56" s="1"/>
      <c r="D56" s="1"/>
      <c r="E56" s="1"/>
      <c r="G56" s="105" t="str">
        <f>IF('Bedienung - Mode d''emploi'!$J$15="Deutsch","Bester ED:","Meilleure MP :")</f>
        <v>Bester ED:</v>
      </c>
      <c r="H56" s="262">
        <f>MAX(R16,R24,R36,R44)</f>
        <v>0</v>
      </c>
      <c r="I56" s="262"/>
      <c r="J56" s="251" t="str">
        <f>IF(AND(R16="- - -",R24="- - -",R36="- - -",R44="- - -")," -  -  -",SUBSTITUTE(CONCATENATE(IF(R16=H56,CONCATENATE(" - ",$W13),""),IF(R24=H56,CONCATENATE(" - ",$W21),""),IF(R36=H56,CONCATENATE(" - ",$W33),""),IF(R44=H56,CONCATENATE(" - ",$W41),""))," - ","",1))</f>
        <v xml:space="preserve"> -  -  -</v>
      </c>
      <c r="K56" s="251"/>
      <c r="L56" s="251"/>
      <c r="M56" s="251"/>
      <c r="N56" s="251"/>
      <c r="O56" s="251"/>
      <c r="P56" s="251"/>
      <c r="Q56" s="251"/>
      <c r="R56" s="251"/>
      <c r="S56" s="251"/>
      <c r="T56" s="103"/>
      <c r="U56" s="97"/>
    </row>
    <row r="57" spans="2:22" ht="12.75" customHeight="1" x14ac:dyDescent="0.2">
      <c r="B57" s="102"/>
      <c r="C57" s="1"/>
      <c r="D57" s="1"/>
      <c r="E57" s="1"/>
      <c r="G57" s="105" t="str">
        <f>IF('Bedienung - Mode d''emploi'!$J$15="Deutsch","Beste Serie:","Meilleure Série :")</f>
        <v>Beste Serie:</v>
      </c>
      <c r="H57" s="251">
        <f>MAX(S16,S24,S36,S44)</f>
        <v>0</v>
      </c>
      <c r="I57" s="251"/>
      <c r="J57" s="251" t="str">
        <f>SUBSTITUTE(CONCATENATE(IF(S16=H57,CONCATENATE(" - ",$X13),""),IF(S24=H57,CONCATENATE(" - ",$X21),""),IF(S36=H57,CONCATENATE(" - ",$X33),""),IF(S44=H57,CONCATENATE(" - ",$X41),""))," - ","",1)</f>
        <v xml:space="preserve"> -  -  - </v>
      </c>
      <c r="K57" s="251"/>
      <c r="L57" s="251"/>
      <c r="M57" s="251"/>
      <c r="N57" s="251"/>
      <c r="O57" s="251"/>
      <c r="P57" s="251"/>
      <c r="Q57" s="251"/>
      <c r="R57" s="251"/>
      <c r="S57" s="251"/>
      <c r="T57" s="103"/>
      <c r="U57" s="97"/>
    </row>
    <row r="58" spans="2:22" ht="12.75" customHeight="1" x14ac:dyDescent="0.2">
      <c r="B58" s="102"/>
      <c r="C58" s="1"/>
      <c r="D58" s="1"/>
      <c r="E58" s="1"/>
      <c r="G58" s="1"/>
      <c r="H58" s="1"/>
      <c r="I58" s="1"/>
      <c r="J58" s="1"/>
      <c r="L58" s="1"/>
      <c r="M58" s="1"/>
      <c r="N58" s="1"/>
      <c r="O58" s="1"/>
      <c r="P58" s="1"/>
      <c r="Q58" s="1"/>
      <c r="R58" s="1"/>
      <c r="S58" s="1"/>
      <c r="T58" s="103"/>
      <c r="U58" s="97"/>
    </row>
    <row r="59" spans="2:22" ht="12.75" customHeight="1" x14ac:dyDescent="0.2">
      <c r="B59" s="102"/>
      <c r="C59" s="259" t="str">
        <f>IF('Bedienung - Mode d''emploi'!$J$15="Deutsch","Rekorde Einband","Records Bande")</f>
        <v>Rekorde Einband</v>
      </c>
      <c r="D59" s="259"/>
      <c r="E59" s="259"/>
      <c r="F59" s="259"/>
      <c r="G59" s="259"/>
      <c r="H59" s="1"/>
      <c r="I59" s="1"/>
      <c r="J59" s="1"/>
      <c r="L59" s="1"/>
      <c r="M59" s="1"/>
      <c r="N59" s="1"/>
      <c r="O59" s="1"/>
      <c r="P59" s="1"/>
      <c r="Q59" s="1"/>
      <c r="R59" s="1"/>
      <c r="S59" s="1"/>
      <c r="T59" s="103"/>
      <c r="U59" s="97"/>
    </row>
    <row r="60" spans="2:22" ht="12.75" customHeight="1" x14ac:dyDescent="0.2">
      <c r="B60" s="102"/>
      <c r="C60" s="1"/>
      <c r="D60" s="1"/>
      <c r="E60" s="1"/>
      <c r="G60" s="105" t="str">
        <f>IF('Bedienung - Mode d''emploi'!$J$15="Deutsch","Bester GD:","Meilleure MG :")</f>
        <v>Bester GD:</v>
      </c>
      <c r="H60" s="262">
        <f>MAX(Q20,Q28,Q40,Q48)</f>
        <v>0</v>
      </c>
      <c r="I60" s="262"/>
      <c r="J60" s="251" t="str">
        <f>SUBSTITUTE(CONCATENATE(IF(Q20=H60,CONCATENATE(" - ",$Z13),""),IF(Q28=H60,CONCATENATE(" - ",$Z21),""),IF(Q40=H60,CONCATENATE(" - ",$Z33),""),IF(Q48=H60,CONCATENATE(" - ",$Z41),""))," - ","",1)</f>
        <v xml:space="preserve"> -  -  - </v>
      </c>
      <c r="K60" s="251"/>
      <c r="L60" s="251"/>
      <c r="M60" s="251"/>
      <c r="N60" s="251"/>
      <c r="O60" s="251"/>
      <c r="P60" s="251"/>
      <c r="Q60" s="251"/>
      <c r="R60" s="251"/>
      <c r="S60" s="251"/>
      <c r="T60" s="103"/>
      <c r="U60" s="97"/>
    </row>
    <row r="61" spans="2:22" ht="12.75" customHeight="1" x14ac:dyDescent="0.2">
      <c r="B61" s="102"/>
      <c r="C61" s="1"/>
      <c r="D61" s="1"/>
      <c r="E61" s="1"/>
      <c r="G61" s="105" t="str">
        <f>IF('Bedienung - Mode d''emploi'!$J$15="Deutsch","Bester ED:","Meilleure MP :")</f>
        <v>Bester ED:</v>
      </c>
      <c r="H61" s="262">
        <f>MAX(R20,R28,R40,R48)</f>
        <v>0</v>
      </c>
      <c r="I61" s="262"/>
      <c r="J61" s="251" t="str">
        <f>IF(AND(R20="- - -",R28="- - -",R40="- - -",R48="- - -")," -  -  -",SUBSTITUTE(CONCATENATE(IF(R20=H61,CONCATENATE(" - ",$AA13),""),IF(R28=H61,CONCATENATE(" - ",$AA21),""),IF(R40=H61,CONCATENATE(" - ",$AA33),""),IF(R48=H61,CONCATENATE(" - ",$AA41),""))," - ","",1))</f>
        <v xml:space="preserve"> -  -  -</v>
      </c>
      <c r="K61" s="251"/>
      <c r="L61" s="251"/>
      <c r="M61" s="251"/>
      <c r="N61" s="251"/>
      <c r="O61" s="251"/>
      <c r="P61" s="251"/>
      <c r="Q61" s="251"/>
      <c r="R61" s="251"/>
      <c r="S61" s="251"/>
      <c r="T61" s="103"/>
      <c r="U61" s="97"/>
    </row>
    <row r="62" spans="2:22" s="95" customFormat="1" ht="12.75" customHeight="1" x14ac:dyDescent="0.2">
      <c r="B62" s="102"/>
      <c r="C62" s="1"/>
      <c r="D62" s="1"/>
      <c r="E62" s="1"/>
      <c r="F62" s="93"/>
      <c r="G62" s="105" t="str">
        <f>IF('Bedienung - Mode d''emploi'!$J$15="Deutsch","Beste Serie:","Meilleure Série :")</f>
        <v>Beste Serie:</v>
      </c>
      <c r="H62" s="251">
        <f>MAX(S20,S28,S40,S48)</f>
        <v>0</v>
      </c>
      <c r="I62" s="251"/>
      <c r="J62" s="251" t="str">
        <f>SUBSTITUTE(CONCATENATE(IF(S20=H62,CONCATENATE(" - ",$AB13),""),IF(S28=H62,CONCATENATE(" - ",$AB21),""),IF(S40=H62,CONCATENATE(" - ",$AB33),""),IF(S48=H62,CONCATENATE(" - ",$AB41),""))," - ","",1)</f>
        <v xml:space="preserve"> -  -  - </v>
      </c>
      <c r="K62" s="251"/>
      <c r="L62" s="251"/>
      <c r="M62" s="251"/>
      <c r="N62" s="251"/>
      <c r="O62" s="251"/>
      <c r="P62" s="251"/>
      <c r="Q62" s="251"/>
      <c r="R62" s="251"/>
      <c r="S62" s="251"/>
      <c r="T62" s="103"/>
      <c r="U62" s="97"/>
      <c r="V62" s="96"/>
    </row>
    <row r="63" spans="2:22" s="95" customFormat="1" ht="12.75" customHeight="1" x14ac:dyDescent="0.2">
      <c r="B63" s="10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03"/>
      <c r="U63" s="97"/>
      <c r="V63" s="96"/>
    </row>
    <row r="64" spans="2:22" s="95" customFormat="1" ht="12.75" customHeight="1" x14ac:dyDescent="0.2">
      <c r="B64" s="102"/>
      <c r="C64" s="94"/>
      <c r="D64" s="94"/>
      <c r="E64" s="94"/>
      <c r="F64" s="93"/>
      <c r="G64" s="127" t="str">
        <f>'Runden - Tours'!Q6</f>
        <v>Bemerkungen</v>
      </c>
      <c r="H64" s="93"/>
      <c r="I64" s="250" t="str">
        <f>IF(ISTEXT('Runden - Tours'!R6),'Runden - Tours'!R6,"")</f>
        <v/>
      </c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103"/>
      <c r="U64" s="97"/>
      <c r="V64" s="96"/>
    </row>
    <row r="65" spans="2:22" s="95" customFormat="1" ht="12.75" customHeight="1" x14ac:dyDescent="0.2">
      <c r="B65" s="102"/>
      <c r="C65" s="1"/>
      <c r="D65" s="1"/>
      <c r="E65" s="1"/>
      <c r="F65" s="89"/>
      <c r="G65" s="1"/>
      <c r="H65" s="11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103"/>
      <c r="U65" s="97"/>
      <c r="V65" s="96"/>
    </row>
    <row r="66" spans="2:22" s="95" customFormat="1" ht="12.75" customHeight="1" x14ac:dyDescent="0.2">
      <c r="B66" s="102"/>
      <c r="C66" s="1"/>
      <c r="D66" s="1"/>
      <c r="E66" s="1"/>
      <c r="F66" s="89"/>
      <c r="G66" s="1"/>
      <c r="H66" s="1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03"/>
      <c r="U66" s="97"/>
      <c r="V66" s="96"/>
    </row>
    <row r="67" spans="2:22" s="95" customFormat="1" x14ac:dyDescent="0.2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9"/>
      <c r="U67" s="97"/>
      <c r="V67" s="96"/>
    </row>
    <row r="68" spans="2:22" s="95" customFormat="1" ht="5.25" customHeight="1" x14ac:dyDescent="0.2"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6"/>
    </row>
    <row r="69" spans="2:22" s="95" customFormat="1" x14ac:dyDescent="0.2">
      <c r="V69" s="96"/>
    </row>
    <row r="70" spans="2:22" s="95" customFormat="1" x14ac:dyDescent="0.2">
      <c r="V70" s="96"/>
    </row>
    <row r="71" spans="2:22" s="95" customFormat="1" x14ac:dyDescent="0.2">
      <c r="V71" s="96"/>
    </row>
    <row r="72" spans="2:22" s="95" customFormat="1" x14ac:dyDescent="0.2">
      <c r="V72" s="96"/>
    </row>
    <row r="73" spans="2:22" s="95" customFormat="1" x14ac:dyDescent="0.2">
      <c r="V73" s="96"/>
    </row>
    <row r="74" spans="2:22" s="95" customFormat="1" x14ac:dyDescent="0.2">
      <c r="V74" s="96"/>
    </row>
    <row r="75" spans="2:22" s="95" customFormat="1" x14ac:dyDescent="0.2">
      <c r="V75" s="96"/>
    </row>
    <row r="76" spans="2:22" s="95" customFormat="1" x14ac:dyDescent="0.2">
      <c r="V76" s="96"/>
    </row>
    <row r="77" spans="2:22" s="95" customFormat="1" x14ac:dyDescent="0.2">
      <c r="V77" s="96"/>
    </row>
    <row r="78" spans="2:22" s="95" customFormat="1" x14ac:dyDescent="0.2">
      <c r="V78" s="96"/>
    </row>
    <row r="79" spans="2:22" s="95" customFormat="1" x14ac:dyDescent="0.2">
      <c r="V79" s="96"/>
    </row>
    <row r="80" spans="2:22" s="95" customFormat="1" x14ac:dyDescent="0.2">
      <c r="V80" s="96"/>
    </row>
    <row r="81" spans="22:22" s="95" customFormat="1" x14ac:dyDescent="0.2">
      <c r="V81" s="96"/>
    </row>
    <row r="82" spans="22:22" s="95" customFormat="1" x14ac:dyDescent="0.2">
      <c r="V82" s="96"/>
    </row>
    <row r="83" spans="22:22" s="95" customFormat="1" x14ac:dyDescent="0.2">
      <c r="V83" s="96"/>
    </row>
    <row r="84" spans="22:22" s="95" customFormat="1" x14ac:dyDescent="0.2">
      <c r="V84" s="96"/>
    </row>
    <row r="85" spans="22:22" s="95" customFormat="1" x14ac:dyDescent="0.2">
      <c r="V85" s="96"/>
    </row>
    <row r="86" spans="22:22" s="95" customFormat="1" x14ac:dyDescent="0.2">
      <c r="V86" s="96"/>
    </row>
    <row r="87" spans="22:22" s="95" customFormat="1" x14ac:dyDescent="0.2">
      <c r="V87" s="96"/>
    </row>
    <row r="88" spans="22:22" s="95" customFormat="1" x14ac:dyDescent="0.2">
      <c r="V88" s="96"/>
    </row>
    <row r="89" spans="22:22" s="95" customFormat="1" x14ac:dyDescent="0.2">
      <c r="V89" s="96"/>
    </row>
    <row r="90" spans="22:22" s="95" customFormat="1" x14ac:dyDescent="0.2">
      <c r="V90" s="96"/>
    </row>
    <row r="91" spans="22:22" s="95" customFormat="1" x14ac:dyDescent="0.2">
      <c r="V91" s="96"/>
    </row>
    <row r="92" spans="22:22" s="95" customFormat="1" x14ac:dyDescent="0.2">
      <c r="V92" s="96"/>
    </row>
    <row r="93" spans="22:22" s="95" customFormat="1" x14ac:dyDescent="0.2">
      <c r="V93" s="96"/>
    </row>
    <row r="94" spans="22:22" s="95" customFormat="1" x14ac:dyDescent="0.2">
      <c r="V94" s="96"/>
    </row>
    <row r="95" spans="22:22" s="95" customFormat="1" x14ac:dyDescent="0.2">
      <c r="V95" s="96"/>
    </row>
    <row r="96" spans="22:22" s="95" customFormat="1" x14ac:dyDescent="0.2">
      <c r="V96" s="96"/>
    </row>
    <row r="97" spans="22:22" s="95" customFormat="1" x14ac:dyDescent="0.2">
      <c r="V97" s="96"/>
    </row>
    <row r="98" spans="22:22" s="95" customFormat="1" x14ac:dyDescent="0.2">
      <c r="V98" s="96"/>
    </row>
    <row r="99" spans="22:22" s="95" customFormat="1" x14ac:dyDescent="0.2">
      <c r="V99" s="96"/>
    </row>
    <row r="100" spans="22:22" s="95" customFormat="1" x14ac:dyDescent="0.2">
      <c r="V100" s="96"/>
    </row>
    <row r="101" spans="22:22" s="95" customFormat="1" x14ac:dyDescent="0.2">
      <c r="V101" s="96"/>
    </row>
    <row r="102" spans="22:22" s="95" customFormat="1" x14ac:dyDescent="0.2">
      <c r="V102" s="96"/>
    </row>
    <row r="103" spans="22:22" s="95" customFormat="1" x14ac:dyDescent="0.2">
      <c r="V103" s="96"/>
    </row>
    <row r="104" spans="22:22" s="95" customFormat="1" x14ac:dyDescent="0.2">
      <c r="V104" s="96"/>
    </row>
    <row r="105" spans="22:22" s="95" customFormat="1" x14ac:dyDescent="0.2">
      <c r="V105" s="96"/>
    </row>
    <row r="106" spans="22:22" s="95" customFormat="1" x14ac:dyDescent="0.2">
      <c r="V106" s="96"/>
    </row>
    <row r="107" spans="22:22" s="95" customFormat="1" x14ac:dyDescent="0.2">
      <c r="V107" s="96"/>
    </row>
    <row r="108" spans="22:22" s="95" customFormat="1" x14ac:dyDescent="0.2">
      <c r="V108" s="96"/>
    </row>
    <row r="109" spans="22:22" s="95" customFormat="1" x14ac:dyDescent="0.2">
      <c r="V109" s="96"/>
    </row>
    <row r="110" spans="22:22" s="95" customFormat="1" x14ac:dyDescent="0.2">
      <c r="V110" s="96"/>
    </row>
    <row r="111" spans="22:22" s="95" customFormat="1" x14ac:dyDescent="0.2">
      <c r="V111" s="96"/>
    </row>
    <row r="112" spans="22:22" s="95" customFormat="1" x14ac:dyDescent="0.2">
      <c r="V112" s="96"/>
    </row>
    <row r="113" spans="22:22" s="95" customFormat="1" x14ac:dyDescent="0.2">
      <c r="V113" s="96"/>
    </row>
    <row r="114" spans="22:22" s="95" customFormat="1" x14ac:dyDescent="0.2">
      <c r="V114" s="96"/>
    </row>
    <row r="115" spans="22:22" s="95" customFormat="1" x14ac:dyDescent="0.2">
      <c r="V115" s="96"/>
    </row>
    <row r="116" spans="22:22" s="95" customFormat="1" x14ac:dyDescent="0.2">
      <c r="V116" s="96"/>
    </row>
    <row r="117" spans="22:22" s="95" customFormat="1" x14ac:dyDescent="0.2">
      <c r="V117" s="96"/>
    </row>
    <row r="118" spans="22:22" s="95" customFormat="1" x14ac:dyDescent="0.2">
      <c r="V118" s="96"/>
    </row>
    <row r="119" spans="22:22" s="95" customFormat="1" x14ac:dyDescent="0.2">
      <c r="V119" s="96"/>
    </row>
    <row r="120" spans="22:22" s="95" customFormat="1" x14ac:dyDescent="0.2">
      <c r="V120" s="96"/>
    </row>
    <row r="121" spans="22:22" s="95" customFormat="1" x14ac:dyDescent="0.2">
      <c r="V121" s="96"/>
    </row>
    <row r="122" spans="22:22" s="95" customFormat="1" x14ac:dyDescent="0.2">
      <c r="V122" s="96"/>
    </row>
    <row r="123" spans="22:22" s="95" customFormat="1" x14ac:dyDescent="0.2">
      <c r="V123" s="96"/>
    </row>
    <row r="124" spans="22:22" s="95" customFormat="1" x14ac:dyDescent="0.2">
      <c r="V124" s="96"/>
    </row>
    <row r="125" spans="22:22" s="95" customFormat="1" x14ac:dyDescent="0.2">
      <c r="V125" s="96"/>
    </row>
    <row r="126" spans="22:22" s="95" customFormat="1" x14ac:dyDescent="0.2">
      <c r="V126" s="96"/>
    </row>
    <row r="127" spans="22:22" s="95" customFormat="1" x14ac:dyDescent="0.2">
      <c r="V127" s="96"/>
    </row>
    <row r="128" spans="22:22" s="95" customFormat="1" x14ac:dyDescent="0.2">
      <c r="V128" s="96"/>
    </row>
    <row r="129" spans="22:22" s="95" customFormat="1" x14ac:dyDescent="0.2">
      <c r="V129" s="96"/>
    </row>
    <row r="130" spans="22:22" s="95" customFormat="1" x14ac:dyDescent="0.2">
      <c r="V130" s="96"/>
    </row>
    <row r="131" spans="22:22" s="95" customFormat="1" x14ac:dyDescent="0.2">
      <c r="V131" s="96"/>
    </row>
    <row r="132" spans="22:22" s="95" customFormat="1" x14ac:dyDescent="0.2">
      <c r="V132" s="96"/>
    </row>
    <row r="133" spans="22:22" s="95" customFormat="1" x14ac:dyDescent="0.2">
      <c r="V133" s="96"/>
    </row>
    <row r="134" spans="22:22" s="95" customFormat="1" x14ac:dyDescent="0.2">
      <c r="V134" s="96"/>
    </row>
    <row r="135" spans="22:22" s="95" customFormat="1" x14ac:dyDescent="0.2">
      <c r="V135" s="96"/>
    </row>
    <row r="136" spans="22:22" s="95" customFormat="1" x14ac:dyDescent="0.2">
      <c r="V136" s="96"/>
    </row>
    <row r="137" spans="22:22" s="95" customFormat="1" x14ac:dyDescent="0.2">
      <c r="V137" s="96"/>
    </row>
    <row r="138" spans="22:22" s="95" customFormat="1" x14ac:dyDescent="0.2">
      <c r="V138" s="96"/>
    </row>
    <row r="139" spans="22:22" s="95" customFormat="1" x14ac:dyDescent="0.2">
      <c r="V139" s="96"/>
    </row>
    <row r="140" spans="22:22" s="95" customFormat="1" x14ac:dyDescent="0.2">
      <c r="V140" s="96"/>
    </row>
    <row r="141" spans="22:22" s="95" customFormat="1" x14ac:dyDescent="0.2">
      <c r="V141" s="96"/>
    </row>
    <row r="142" spans="22:22" s="95" customFormat="1" x14ac:dyDescent="0.2">
      <c r="V142" s="96"/>
    </row>
    <row r="143" spans="22:22" s="95" customFormat="1" x14ac:dyDescent="0.2">
      <c r="V143" s="96"/>
    </row>
    <row r="144" spans="22:22" s="95" customFormat="1" x14ac:dyDescent="0.2">
      <c r="V144" s="96"/>
    </row>
    <row r="145" spans="22:22" s="95" customFormat="1" x14ac:dyDescent="0.2">
      <c r="V145" s="96"/>
    </row>
    <row r="146" spans="22:22" s="95" customFormat="1" x14ac:dyDescent="0.2">
      <c r="V146" s="96"/>
    </row>
    <row r="147" spans="22:22" s="95" customFormat="1" x14ac:dyDescent="0.2">
      <c r="V147" s="96"/>
    </row>
    <row r="148" spans="22:22" s="95" customFormat="1" x14ac:dyDescent="0.2">
      <c r="V148" s="96"/>
    </row>
    <row r="149" spans="22:22" s="95" customFormat="1" x14ac:dyDescent="0.2">
      <c r="V149" s="96"/>
    </row>
    <row r="150" spans="22:22" s="95" customFormat="1" x14ac:dyDescent="0.2">
      <c r="V150" s="96"/>
    </row>
    <row r="151" spans="22:22" s="95" customFormat="1" x14ac:dyDescent="0.2">
      <c r="V151" s="96"/>
    </row>
    <row r="152" spans="22:22" s="95" customFormat="1" x14ac:dyDescent="0.2">
      <c r="V152" s="96"/>
    </row>
    <row r="153" spans="22:22" s="95" customFormat="1" x14ac:dyDescent="0.2">
      <c r="V153" s="96"/>
    </row>
    <row r="154" spans="22:22" s="95" customFormat="1" x14ac:dyDescent="0.2">
      <c r="V154" s="96"/>
    </row>
    <row r="155" spans="22:22" s="95" customFormat="1" x14ac:dyDescent="0.2">
      <c r="V155" s="96"/>
    </row>
    <row r="156" spans="22:22" s="95" customFormat="1" x14ac:dyDescent="0.2">
      <c r="V156" s="96"/>
    </row>
    <row r="157" spans="22:22" s="95" customFormat="1" x14ac:dyDescent="0.2">
      <c r="V157" s="96"/>
    </row>
    <row r="158" spans="22:22" s="95" customFormat="1" x14ac:dyDescent="0.2">
      <c r="V158" s="96"/>
    </row>
    <row r="159" spans="22:22" s="95" customFormat="1" x14ac:dyDescent="0.2">
      <c r="V159" s="96"/>
    </row>
    <row r="160" spans="22:22" s="95" customFormat="1" x14ac:dyDescent="0.2">
      <c r="V160" s="96"/>
    </row>
    <row r="161" spans="22:22" s="95" customFormat="1" x14ac:dyDescent="0.2">
      <c r="V161" s="96"/>
    </row>
    <row r="162" spans="22:22" s="95" customFormat="1" x14ac:dyDescent="0.2">
      <c r="V162" s="96"/>
    </row>
    <row r="163" spans="22:22" s="95" customFormat="1" x14ac:dyDescent="0.2">
      <c r="V163" s="96"/>
    </row>
    <row r="164" spans="22:22" s="95" customFormat="1" x14ac:dyDescent="0.2">
      <c r="V164" s="96"/>
    </row>
    <row r="165" spans="22:22" s="95" customFormat="1" x14ac:dyDescent="0.2">
      <c r="V165" s="96"/>
    </row>
    <row r="166" spans="22:22" s="95" customFormat="1" x14ac:dyDescent="0.2">
      <c r="V166" s="96"/>
    </row>
    <row r="167" spans="22:22" s="95" customFormat="1" x14ac:dyDescent="0.2">
      <c r="V167" s="96"/>
    </row>
    <row r="168" spans="22:22" s="95" customFormat="1" x14ac:dyDescent="0.2">
      <c r="V168" s="96"/>
    </row>
    <row r="169" spans="22:22" s="95" customFormat="1" x14ac:dyDescent="0.2">
      <c r="V169" s="96"/>
    </row>
    <row r="170" spans="22:22" s="95" customFormat="1" x14ac:dyDescent="0.2">
      <c r="V170" s="96"/>
    </row>
    <row r="171" spans="22:22" s="95" customFormat="1" x14ac:dyDescent="0.2">
      <c r="V171" s="96"/>
    </row>
    <row r="172" spans="22:22" s="95" customFormat="1" x14ac:dyDescent="0.2">
      <c r="V172" s="96"/>
    </row>
    <row r="173" spans="22:22" s="95" customFormat="1" x14ac:dyDescent="0.2">
      <c r="V173" s="96"/>
    </row>
    <row r="174" spans="22:22" s="95" customFormat="1" x14ac:dyDescent="0.2">
      <c r="V174" s="96"/>
    </row>
    <row r="175" spans="22:22" s="95" customFormat="1" x14ac:dyDescent="0.2">
      <c r="V175" s="96"/>
    </row>
    <row r="176" spans="22:22" s="95" customFormat="1" x14ac:dyDescent="0.2">
      <c r="V176" s="96"/>
    </row>
    <row r="177" spans="22:22" s="95" customFormat="1" x14ac:dyDescent="0.2">
      <c r="V177" s="96"/>
    </row>
    <row r="178" spans="22:22" s="95" customFormat="1" x14ac:dyDescent="0.2">
      <c r="V178" s="96"/>
    </row>
    <row r="179" spans="22:22" s="95" customFormat="1" x14ac:dyDescent="0.2">
      <c r="V179" s="96"/>
    </row>
    <row r="180" spans="22:22" s="95" customFormat="1" x14ac:dyDescent="0.2">
      <c r="V180" s="96"/>
    </row>
    <row r="181" spans="22:22" s="95" customFormat="1" x14ac:dyDescent="0.2">
      <c r="V181" s="96"/>
    </row>
    <row r="182" spans="22:22" s="95" customFormat="1" x14ac:dyDescent="0.2">
      <c r="V182" s="96"/>
    </row>
    <row r="183" spans="22:22" s="95" customFormat="1" x14ac:dyDescent="0.2">
      <c r="V183" s="96"/>
    </row>
    <row r="184" spans="22:22" s="95" customFormat="1" x14ac:dyDescent="0.2">
      <c r="V184" s="96"/>
    </row>
    <row r="185" spans="22:22" s="95" customFormat="1" x14ac:dyDescent="0.2">
      <c r="V185" s="96"/>
    </row>
    <row r="186" spans="22:22" s="95" customFormat="1" x14ac:dyDescent="0.2">
      <c r="V186" s="96"/>
    </row>
    <row r="187" spans="22:22" s="95" customFormat="1" x14ac:dyDescent="0.2">
      <c r="V187" s="96"/>
    </row>
    <row r="188" spans="22:22" s="95" customFormat="1" x14ac:dyDescent="0.2">
      <c r="V188" s="96"/>
    </row>
    <row r="189" spans="22:22" s="95" customFormat="1" x14ac:dyDescent="0.2">
      <c r="V189" s="96"/>
    </row>
    <row r="190" spans="22:22" s="95" customFormat="1" x14ac:dyDescent="0.2">
      <c r="V190" s="96"/>
    </row>
    <row r="191" spans="22:22" s="95" customFormat="1" x14ac:dyDescent="0.2">
      <c r="V191" s="96"/>
    </row>
    <row r="192" spans="22:22" s="95" customFormat="1" x14ac:dyDescent="0.2">
      <c r="V192" s="96"/>
    </row>
    <row r="193" spans="22:22" s="95" customFormat="1" x14ac:dyDescent="0.2">
      <c r="V193" s="96"/>
    </row>
    <row r="194" spans="22:22" s="95" customFormat="1" x14ac:dyDescent="0.2">
      <c r="V194" s="96"/>
    </row>
    <row r="195" spans="22:22" s="95" customFormat="1" x14ac:dyDescent="0.2">
      <c r="V195" s="96"/>
    </row>
    <row r="196" spans="22:22" s="95" customFormat="1" x14ac:dyDescent="0.2">
      <c r="V196" s="96"/>
    </row>
    <row r="197" spans="22:22" s="95" customFormat="1" x14ac:dyDescent="0.2">
      <c r="V197" s="96"/>
    </row>
    <row r="198" spans="22:22" s="95" customFormat="1" x14ac:dyDescent="0.2">
      <c r="V198" s="96"/>
    </row>
    <row r="199" spans="22:22" s="95" customFormat="1" x14ac:dyDescent="0.2">
      <c r="V199" s="96"/>
    </row>
    <row r="200" spans="22:22" s="95" customFormat="1" x14ac:dyDescent="0.2">
      <c r="V200" s="96"/>
    </row>
    <row r="201" spans="22:22" s="95" customFormat="1" x14ac:dyDescent="0.2">
      <c r="V201" s="96"/>
    </row>
    <row r="202" spans="22:22" s="95" customFormat="1" x14ac:dyDescent="0.2">
      <c r="V202" s="96"/>
    </row>
    <row r="203" spans="22:22" s="95" customFormat="1" x14ac:dyDescent="0.2">
      <c r="V203" s="96"/>
    </row>
    <row r="204" spans="22:22" s="95" customFormat="1" x14ac:dyDescent="0.2">
      <c r="V204" s="96"/>
    </row>
    <row r="205" spans="22:22" s="95" customFormat="1" x14ac:dyDescent="0.2">
      <c r="V205" s="96"/>
    </row>
    <row r="206" spans="22:22" s="95" customFormat="1" x14ac:dyDescent="0.2">
      <c r="V206" s="96"/>
    </row>
    <row r="207" spans="22:22" s="95" customFormat="1" x14ac:dyDescent="0.2">
      <c r="V207" s="96"/>
    </row>
    <row r="208" spans="22:22" s="95" customFormat="1" x14ac:dyDescent="0.2">
      <c r="V208" s="96"/>
    </row>
    <row r="209" spans="22:22" s="95" customFormat="1" x14ac:dyDescent="0.2">
      <c r="V209" s="96"/>
    </row>
    <row r="210" spans="22:22" s="95" customFormat="1" x14ac:dyDescent="0.2">
      <c r="V210" s="96"/>
    </row>
    <row r="211" spans="22:22" s="95" customFormat="1" x14ac:dyDescent="0.2">
      <c r="V211" s="96"/>
    </row>
    <row r="212" spans="22:22" s="95" customFormat="1" x14ac:dyDescent="0.2">
      <c r="V212" s="96"/>
    </row>
    <row r="213" spans="22:22" s="95" customFormat="1" x14ac:dyDescent="0.2">
      <c r="V213" s="96"/>
    </row>
    <row r="214" spans="22:22" s="95" customFormat="1" x14ac:dyDescent="0.2">
      <c r="V214" s="96"/>
    </row>
    <row r="215" spans="22:22" s="95" customFormat="1" x14ac:dyDescent="0.2">
      <c r="V215" s="96"/>
    </row>
    <row r="216" spans="22:22" s="95" customFormat="1" x14ac:dyDescent="0.2">
      <c r="V216" s="96"/>
    </row>
    <row r="217" spans="22:22" s="95" customFormat="1" x14ac:dyDescent="0.2">
      <c r="V217" s="96"/>
    </row>
    <row r="218" spans="22:22" s="95" customFormat="1" x14ac:dyDescent="0.2">
      <c r="V218" s="96"/>
    </row>
    <row r="219" spans="22:22" s="95" customFormat="1" x14ac:dyDescent="0.2">
      <c r="V219" s="96"/>
    </row>
    <row r="220" spans="22:22" s="95" customFormat="1" x14ac:dyDescent="0.2">
      <c r="V220" s="96"/>
    </row>
    <row r="221" spans="22:22" s="95" customFormat="1" x14ac:dyDescent="0.2">
      <c r="V221" s="96"/>
    </row>
    <row r="222" spans="22:22" s="95" customFormat="1" x14ac:dyDescent="0.2">
      <c r="V222" s="96"/>
    </row>
    <row r="223" spans="22:22" s="95" customFormat="1" x14ac:dyDescent="0.2">
      <c r="V223" s="96"/>
    </row>
    <row r="224" spans="22:22" s="95" customFormat="1" x14ac:dyDescent="0.2">
      <c r="V224" s="96"/>
    </row>
    <row r="225" spans="22:22" s="95" customFormat="1" x14ac:dyDescent="0.2">
      <c r="V225" s="96"/>
    </row>
    <row r="226" spans="22:22" s="95" customFormat="1" x14ac:dyDescent="0.2">
      <c r="V226" s="96"/>
    </row>
    <row r="227" spans="22:22" s="95" customFormat="1" x14ac:dyDescent="0.2">
      <c r="V227" s="96"/>
    </row>
    <row r="228" spans="22:22" s="95" customFormat="1" x14ac:dyDescent="0.2">
      <c r="V228" s="96"/>
    </row>
    <row r="229" spans="22:22" s="95" customFormat="1" x14ac:dyDescent="0.2">
      <c r="V229" s="96"/>
    </row>
    <row r="230" spans="22:22" s="95" customFormat="1" x14ac:dyDescent="0.2">
      <c r="V230" s="96"/>
    </row>
    <row r="231" spans="22:22" s="95" customFormat="1" x14ac:dyDescent="0.2">
      <c r="V231" s="96"/>
    </row>
    <row r="232" spans="22:22" s="95" customFormat="1" x14ac:dyDescent="0.2">
      <c r="V232" s="96"/>
    </row>
    <row r="233" spans="22:22" s="95" customFormat="1" x14ac:dyDescent="0.2">
      <c r="V233" s="96"/>
    </row>
    <row r="234" spans="22:22" s="95" customFormat="1" x14ac:dyDescent="0.2">
      <c r="V234" s="96"/>
    </row>
    <row r="235" spans="22:22" s="95" customFormat="1" x14ac:dyDescent="0.2">
      <c r="V235" s="96"/>
    </row>
    <row r="236" spans="22:22" s="95" customFormat="1" x14ac:dyDescent="0.2">
      <c r="V236" s="96"/>
    </row>
    <row r="237" spans="22:22" s="95" customFormat="1" x14ac:dyDescent="0.2">
      <c r="V237" s="96"/>
    </row>
    <row r="238" spans="22:22" s="95" customFormat="1" x14ac:dyDescent="0.2">
      <c r="V238" s="96"/>
    </row>
    <row r="239" spans="22:22" s="95" customFormat="1" x14ac:dyDescent="0.2">
      <c r="V239" s="96"/>
    </row>
    <row r="240" spans="22:22" s="95" customFormat="1" x14ac:dyDescent="0.2">
      <c r="V240" s="96"/>
    </row>
    <row r="241" spans="22:22" s="95" customFormat="1" x14ac:dyDescent="0.2">
      <c r="V241" s="96"/>
    </row>
    <row r="242" spans="22:22" s="95" customFormat="1" x14ac:dyDescent="0.2">
      <c r="V242" s="96"/>
    </row>
    <row r="243" spans="22:22" s="95" customFormat="1" x14ac:dyDescent="0.2">
      <c r="V243" s="96"/>
    </row>
    <row r="244" spans="22:22" s="95" customFormat="1" x14ac:dyDescent="0.2">
      <c r="V244" s="96"/>
    </row>
    <row r="245" spans="22:22" s="95" customFormat="1" x14ac:dyDescent="0.2">
      <c r="V245" s="96"/>
    </row>
    <row r="246" spans="22:22" s="95" customFormat="1" x14ac:dyDescent="0.2">
      <c r="V246" s="96"/>
    </row>
    <row r="247" spans="22:22" s="95" customFormat="1" x14ac:dyDescent="0.2">
      <c r="V247" s="96"/>
    </row>
    <row r="248" spans="22:22" s="95" customFormat="1" x14ac:dyDescent="0.2">
      <c r="V248" s="96"/>
    </row>
    <row r="249" spans="22:22" s="95" customFormat="1" x14ac:dyDescent="0.2">
      <c r="V249" s="96"/>
    </row>
    <row r="250" spans="22:22" s="95" customFormat="1" x14ac:dyDescent="0.2">
      <c r="V250" s="96"/>
    </row>
    <row r="251" spans="22:22" s="95" customFormat="1" x14ac:dyDescent="0.2">
      <c r="V251" s="96"/>
    </row>
    <row r="252" spans="22:22" s="95" customFormat="1" x14ac:dyDescent="0.2">
      <c r="V252" s="96"/>
    </row>
    <row r="253" spans="22:22" s="95" customFormat="1" x14ac:dyDescent="0.2">
      <c r="V253" s="96"/>
    </row>
    <row r="254" spans="22:22" s="95" customFormat="1" x14ac:dyDescent="0.2">
      <c r="V254" s="96"/>
    </row>
    <row r="255" spans="22:22" s="95" customFormat="1" x14ac:dyDescent="0.2">
      <c r="V255" s="96"/>
    </row>
    <row r="256" spans="22:22" s="95" customFormat="1" x14ac:dyDescent="0.2">
      <c r="V256" s="96"/>
    </row>
    <row r="257" spans="22:22" s="95" customFormat="1" x14ac:dyDescent="0.2">
      <c r="V257" s="96"/>
    </row>
    <row r="258" spans="22:22" s="95" customFormat="1" x14ac:dyDescent="0.2">
      <c r="V258" s="96"/>
    </row>
    <row r="259" spans="22:22" s="95" customFormat="1" x14ac:dyDescent="0.2">
      <c r="V259" s="96"/>
    </row>
    <row r="260" spans="22:22" s="95" customFormat="1" x14ac:dyDescent="0.2">
      <c r="V260" s="96"/>
    </row>
    <row r="261" spans="22:22" s="95" customFormat="1" x14ac:dyDescent="0.2">
      <c r="V261" s="96"/>
    </row>
    <row r="262" spans="22:22" s="95" customFormat="1" x14ac:dyDescent="0.2">
      <c r="V262" s="96"/>
    </row>
    <row r="263" spans="22:22" s="95" customFormat="1" x14ac:dyDescent="0.2">
      <c r="V263" s="96"/>
    </row>
    <row r="264" spans="22:22" s="95" customFormat="1" x14ac:dyDescent="0.2">
      <c r="V264" s="96"/>
    </row>
    <row r="265" spans="22:22" s="95" customFormat="1" x14ac:dyDescent="0.2">
      <c r="V265" s="96"/>
    </row>
    <row r="266" spans="22:22" s="95" customFormat="1" x14ac:dyDescent="0.2">
      <c r="V266" s="96"/>
    </row>
    <row r="267" spans="22:22" s="95" customFormat="1" x14ac:dyDescent="0.2">
      <c r="V267" s="96"/>
    </row>
    <row r="268" spans="22:22" s="95" customFormat="1" x14ac:dyDescent="0.2">
      <c r="V268" s="96"/>
    </row>
    <row r="269" spans="22:22" s="95" customFormat="1" x14ac:dyDescent="0.2">
      <c r="V269" s="96"/>
    </row>
    <row r="270" spans="22:22" s="95" customFormat="1" x14ac:dyDescent="0.2">
      <c r="V270" s="96"/>
    </row>
    <row r="271" spans="22:22" s="95" customFormat="1" x14ac:dyDescent="0.2">
      <c r="V271" s="96"/>
    </row>
    <row r="272" spans="22:22" s="95" customFormat="1" x14ac:dyDescent="0.2">
      <c r="V272" s="96"/>
    </row>
    <row r="273" spans="22:22" s="95" customFormat="1" x14ac:dyDescent="0.2">
      <c r="V273" s="96"/>
    </row>
    <row r="274" spans="22:22" s="95" customFormat="1" x14ac:dyDescent="0.2">
      <c r="V274" s="96"/>
    </row>
    <row r="275" spans="22:22" s="95" customFormat="1" x14ac:dyDescent="0.2">
      <c r="V275" s="96"/>
    </row>
    <row r="276" spans="22:22" s="95" customFormat="1" x14ac:dyDescent="0.2">
      <c r="V276" s="96"/>
    </row>
    <row r="277" spans="22:22" s="95" customFormat="1" x14ac:dyDescent="0.2">
      <c r="V277" s="96"/>
    </row>
    <row r="278" spans="22:22" s="95" customFormat="1" x14ac:dyDescent="0.2">
      <c r="V278" s="96"/>
    </row>
    <row r="279" spans="22:22" s="95" customFormat="1" x14ac:dyDescent="0.2">
      <c r="V279" s="96"/>
    </row>
    <row r="280" spans="22:22" s="95" customFormat="1" x14ac:dyDescent="0.2">
      <c r="V280" s="96"/>
    </row>
    <row r="281" spans="22:22" s="95" customFormat="1" x14ac:dyDescent="0.2">
      <c r="V281" s="96"/>
    </row>
    <row r="282" spans="22:22" s="95" customFormat="1" x14ac:dyDescent="0.2">
      <c r="V282" s="96"/>
    </row>
    <row r="283" spans="22:22" s="95" customFormat="1" x14ac:dyDescent="0.2">
      <c r="V283" s="96"/>
    </row>
    <row r="284" spans="22:22" s="95" customFormat="1" x14ac:dyDescent="0.2">
      <c r="V284" s="96"/>
    </row>
    <row r="285" spans="22:22" s="95" customFormat="1" x14ac:dyDescent="0.2">
      <c r="V285" s="96"/>
    </row>
    <row r="286" spans="22:22" s="95" customFormat="1" x14ac:dyDescent="0.2">
      <c r="V286" s="96"/>
    </row>
    <row r="287" spans="22:22" s="95" customFormat="1" x14ac:dyDescent="0.2">
      <c r="V287" s="96"/>
    </row>
    <row r="288" spans="22:22" s="95" customFormat="1" x14ac:dyDescent="0.2">
      <c r="V288" s="96"/>
    </row>
    <row r="289" spans="22:22" s="95" customFormat="1" x14ac:dyDescent="0.2">
      <c r="V289" s="96"/>
    </row>
    <row r="290" spans="22:22" s="95" customFormat="1" x14ac:dyDescent="0.2">
      <c r="V290" s="96"/>
    </row>
    <row r="291" spans="22:22" s="95" customFormat="1" x14ac:dyDescent="0.2">
      <c r="V291" s="96"/>
    </row>
    <row r="292" spans="22:22" s="95" customFormat="1" x14ac:dyDescent="0.2">
      <c r="V292" s="96"/>
    </row>
    <row r="293" spans="22:22" s="95" customFormat="1" x14ac:dyDescent="0.2">
      <c r="V293" s="96"/>
    </row>
    <row r="294" spans="22:22" s="95" customFormat="1" x14ac:dyDescent="0.2">
      <c r="V294" s="96"/>
    </row>
    <row r="295" spans="22:22" s="95" customFormat="1" x14ac:dyDescent="0.2">
      <c r="V295" s="96"/>
    </row>
    <row r="296" spans="22:22" s="95" customFormat="1" x14ac:dyDescent="0.2">
      <c r="V296" s="96"/>
    </row>
    <row r="297" spans="22:22" s="95" customFormat="1" x14ac:dyDescent="0.2">
      <c r="V297" s="96"/>
    </row>
    <row r="298" spans="22:22" s="95" customFormat="1" x14ac:dyDescent="0.2">
      <c r="V298" s="96"/>
    </row>
    <row r="299" spans="22:22" s="95" customFormat="1" x14ac:dyDescent="0.2">
      <c r="V299" s="96"/>
    </row>
    <row r="300" spans="22:22" s="95" customFormat="1" x14ac:dyDescent="0.2">
      <c r="V300" s="96"/>
    </row>
    <row r="301" spans="22:22" s="95" customFormat="1" x14ac:dyDescent="0.2">
      <c r="V301" s="96"/>
    </row>
    <row r="302" spans="22:22" s="95" customFormat="1" x14ac:dyDescent="0.2">
      <c r="V302" s="96"/>
    </row>
    <row r="303" spans="22:22" s="95" customFormat="1" x14ac:dyDescent="0.2">
      <c r="V303" s="96"/>
    </row>
    <row r="304" spans="22:22" s="95" customFormat="1" x14ac:dyDescent="0.2">
      <c r="V304" s="96"/>
    </row>
    <row r="305" spans="22:22" s="95" customFormat="1" x14ac:dyDescent="0.2">
      <c r="V305" s="96"/>
    </row>
    <row r="306" spans="22:22" s="95" customFormat="1" x14ac:dyDescent="0.2">
      <c r="V306" s="96"/>
    </row>
    <row r="307" spans="22:22" s="95" customFormat="1" x14ac:dyDescent="0.2">
      <c r="V307" s="96"/>
    </row>
    <row r="308" spans="22:22" s="95" customFormat="1" x14ac:dyDescent="0.2">
      <c r="V308" s="96"/>
    </row>
    <row r="309" spans="22:22" s="95" customFormat="1" x14ac:dyDescent="0.2">
      <c r="V309" s="96"/>
    </row>
    <row r="310" spans="22:22" s="95" customFormat="1" x14ac:dyDescent="0.2">
      <c r="V310" s="96"/>
    </row>
    <row r="311" spans="22:22" s="95" customFormat="1" x14ac:dyDescent="0.2">
      <c r="V311" s="96"/>
    </row>
    <row r="312" spans="22:22" s="95" customFormat="1" x14ac:dyDescent="0.2">
      <c r="V312" s="96"/>
    </row>
    <row r="313" spans="22:22" s="95" customFormat="1" x14ac:dyDescent="0.2">
      <c r="V313" s="96"/>
    </row>
    <row r="314" spans="22:22" s="95" customFormat="1" x14ac:dyDescent="0.2">
      <c r="V314" s="96"/>
    </row>
    <row r="315" spans="22:22" s="95" customFormat="1" x14ac:dyDescent="0.2">
      <c r="V315" s="96"/>
    </row>
    <row r="316" spans="22:22" s="95" customFormat="1" x14ac:dyDescent="0.2">
      <c r="V316" s="96"/>
    </row>
    <row r="317" spans="22:22" s="95" customFormat="1" x14ac:dyDescent="0.2">
      <c r="V317" s="96"/>
    </row>
    <row r="318" spans="22:22" s="95" customFormat="1" x14ac:dyDescent="0.2">
      <c r="V318" s="96"/>
    </row>
    <row r="319" spans="22:22" s="95" customFormat="1" x14ac:dyDescent="0.2">
      <c r="V319" s="96"/>
    </row>
    <row r="320" spans="22:22" s="95" customFormat="1" x14ac:dyDescent="0.2">
      <c r="V320" s="96"/>
    </row>
    <row r="321" spans="22:22" s="95" customFormat="1" x14ac:dyDescent="0.2">
      <c r="V321" s="96"/>
    </row>
    <row r="322" spans="22:22" s="95" customFormat="1" x14ac:dyDescent="0.2">
      <c r="V322" s="96"/>
    </row>
    <row r="323" spans="22:22" s="95" customFormat="1" x14ac:dyDescent="0.2">
      <c r="V323" s="96"/>
    </row>
    <row r="324" spans="22:22" s="95" customFormat="1" x14ac:dyDescent="0.2">
      <c r="V324" s="96"/>
    </row>
    <row r="325" spans="22:22" s="95" customFormat="1" x14ac:dyDescent="0.2">
      <c r="V325" s="96"/>
    </row>
    <row r="326" spans="22:22" s="95" customFormat="1" x14ac:dyDescent="0.2">
      <c r="V326" s="96"/>
    </row>
    <row r="327" spans="22:22" s="95" customFormat="1" x14ac:dyDescent="0.2">
      <c r="V327" s="96"/>
    </row>
    <row r="328" spans="22:22" s="95" customFormat="1" x14ac:dyDescent="0.2">
      <c r="V328" s="96"/>
    </row>
    <row r="329" spans="22:22" s="95" customFormat="1" x14ac:dyDescent="0.2">
      <c r="V329" s="96"/>
    </row>
    <row r="330" spans="22:22" s="95" customFormat="1" x14ac:dyDescent="0.2">
      <c r="V330" s="96"/>
    </row>
    <row r="331" spans="22:22" s="95" customFormat="1" x14ac:dyDescent="0.2">
      <c r="V331" s="96"/>
    </row>
    <row r="332" spans="22:22" s="95" customFormat="1" x14ac:dyDescent="0.2">
      <c r="V332" s="96"/>
    </row>
    <row r="333" spans="22:22" s="95" customFormat="1" x14ac:dyDescent="0.2">
      <c r="V333" s="96"/>
    </row>
    <row r="334" spans="22:22" s="95" customFormat="1" x14ac:dyDescent="0.2">
      <c r="V334" s="96"/>
    </row>
    <row r="335" spans="22:22" s="95" customFormat="1" x14ac:dyDescent="0.2">
      <c r="V335" s="96"/>
    </row>
    <row r="336" spans="22:22" s="95" customFormat="1" x14ac:dyDescent="0.2">
      <c r="V336" s="96"/>
    </row>
    <row r="337" spans="22:22" s="95" customFormat="1" x14ac:dyDescent="0.2">
      <c r="V337" s="96"/>
    </row>
    <row r="338" spans="22:22" s="95" customFormat="1" x14ac:dyDescent="0.2">
      <c r="V338" s="96"/>
    </row>
    <row r="339" spans="22:22" s="95" customFormat="1" x14ac:dyDescent="0.2">
      <c r="V339" s="96"/>
    </row>
    <row r="340" spans="22:22" s="95" customFormat="1" x14ac:dyDescent="0.2">
      <c r="V340" s="96"/>
    </row>
    <row r="341" spans="22:22" s="95" customFormat="1" x14ac:dyDescent="0.2">
      <c r="V341" s="96"/>
    </row>
    <row r="342" spans="22:22" s="95" customFormat="1" x14ac:dyDescent="0.2">
      <c r="V342" s="96"/>
    </row>
    <row r="343" spans="22:22" s="95" customFormat="1" x14ac:dyDescent="0.2">
      <c r="V343" s="96"/>
    </row>
    <row r="344" spans="22:22" s="95" customFormat="1" x14ac:dyDescent="0.2">
      <c r="V344" s="96"/>
    </row>
    <row r="345" spans="22:22" s="95" customFormat="1" x14ac:dyDescent="0.2">
      <c r="V345" s="96"/>
    </row>
    <row r="346" spans="22:22" s="95" customFormat="1" x14ac:dyDescent="0.2">
      <c r="V346" s="96"/>
    </row>
    <row r="347" spans="22:22" s="95" customFormat="1" x14ac:dyDescent="0.2">
      <c r="V347" s="96"/>
    </row>
    <row r="348" spans="22:22" s="95" customFormat="1" x14ac:dyDescent="0.2">
      <c r="V348" s="96"/>
    </row>
    <row r="349" spans="22:22" s="95" customFormat="1" x14ac:dyDescent="0.2">
      <c r="V349" s="96"/>
    </row>
    <row r="350" spans="22:22" s="95" customFormat="1" x14ac:dyDescent="0.2">
      <c r="V350" s="96"/>
    </row>
    <row r="351" spans="22:22" s="95" customFormat="1" x14ac:dyDescent="0.2">
      <c r="V351" s="96"/>
    </row>
    <row r="352" spans="22:22" s="95" customFormat="1" x14ac:dyDescent="0.2">
      <c r="V352" s="96"/>
    </row>
    <row r="353" spans="22:22" s="95" customFormat="1" x14ac:dyDescent="0.2">
      <c r="V353" s="96"/>
    </row>
    <row r="354" spans="22:22" s="95" customFormat="1" x14ac:dyDescent="0.2">
      <c r="V354" s="96"/>
    </row>
    <row r="355" spans="22:22" s="95" customFormat="1" x14ac:dyDescent="0.2">
      <c r="V355" s="96"/>
    </row>
    <row r="356" spans="22:22" s="95" customFormat="1" x14ac:dyDescent="0.2">
      <c r="V356" s="96"/>
    </row>
    <row r="357" spans="22:22" s="95" customFormat="1" x14ac:dyDescent="0.2">
      <c r="V357" s="96"/>
    </row>
    <row r="358" spans="22:22" s="95" customFormat="1" x14ac:dyDescent="0.2">
      <c r="V358" s="96"/>
    </row>
    <row r="359" spans="22:22" s="95" customFormat="1" x14ac:dyDescent="0.2">
      <c r="V359" s="96"/>
    </row>
    <row r="360" spans="22:22" s="95" customFormat="1" x14ac:dyDescent="0.2">
      <c r="V360" s="96"/>
    </row>
    <row r="361" spans="22:22" s="95" customFormat="1" x14ac:dyDescent="0.2">
      <c r="V361" s="96"/>
    </row>
    <row r="362" spans="22:22" s="95" customFormat="1" x14ac:dyDescent="0.2">
      <c r="V362" s="96"/>
    </row>
    <row r="363" spans="22:22" s="95" customFormat="1" x14ac:dyDescent="0.2">
      <c r="V363" s="96"/>
    </row>
    <row r="364" spans="22:22" s="95" customFormat="1" x14ac:dyDescent="0.2">
      <c r="V364" s="96"/>
    </row>
    <row r="365" spans="22:22" s="95" customFormat="1" x14ac:dyDescent="0.2">
      <c r="V365" s="96"/>
    </row>
    <row r="366" spans="22:22" s="95" customFormat="1" x14ac:dyDescent="0.2">
      <c r="V366" s="96"/>
    </row>
    <row r="367" spans="22:22" s="95" customFormat="1" x14ac:dyDescent="0.2">
      <c r="V367" s="96"/>
    </row>
    <row r="368" spans="22:22" s="95" customFormat="1" x14ac:dyDescent="0.2">
      <c r="V368" s="96"/>
    </row>
    <row r="369" spans="22:22" s="95" customFormat="1" x14ac:dyDescent="0.2">
      <c r="V369" s="96"/>
    </row>
    <row r="370" spans="22:22" s="95" customFormat="1" x14ac:dyDescent="0.2">
      <c r="V370" s="96"/>
    </row>
    <row r="371" spans="22:22" s="95" customFormat="1" x14ac:dyDescent="0.2">
      <c r="V371" s="96"/>
    </row>
    <row r="372" spans="22:22" s="95" customFormat="1" x14ac:dyDescent="0.2">
      <c r="V372" s="96"/>
    </row>
    <row r="373" spans="22:22" s="95" customFormat="1" x14ac:dyDescent="0.2">
      <c r="V373" s="96"/>
    </row>
    <row r="374" spans="22:22" s="95" customFormat="1" x14ac:dyDescent="0.2">
      <c r="V374" s="96"/>
    </row>
    <row r="375" spans="22:22" s="95" customFormat="1" x14ac:dyDescent="0.2">
      <c r="V375" s="96"/>
    </row>
    <row r="376" spans="22:22" s="95" customFormat="1" x14ac:dyDescent="0.2">
      <c r="V376" s="96"/>
    </row>
    <row r="377" spans="22:22" s="95" customFormat="1" x14ac:dyDescent="0.2">
      <c r="V377" s="96"/>
    </row>
    <row r="378" spans="22:22" s="95" customFormat="1" x14ac:dyDescent="0.2">
      <c r="V378" s="96"/>
    </row>
    <row r="379" spans="22:22" s="95" customFormat="1" x14ac:dyDescent="0.2">
      <c r="V379" s="96"/>
    </row>
    <row r="380" spans="22:22" s="95" customFormat="1" x14ac:dyDescent="0.2">
      <c r="V380" s="96"/>
    </row>
    <row r="381" spans="22:22" s="95" customFormat="1" x14ac:dyDescent="0.2">
      <c r="V381" s="96"/>
    </row>
    <row r="382" spans="22:22" s="95" customFormat="1" x14ac:dyDescent="0.2">
      <c r="V382" s="96"/>
    </row>
    <row r="383" spans="22:22" s="95" customFormat="1" x14ac:dyDescent="0.2">
      <c r="V383" s="96"/>
    </row>
    <row r="384" spans="22:22" s="95" customFormat="1" x14ac:dyDescent="0.2">
      <c r="V384" s="96"/>
    </row>
    <row r="385" spans="22:22" s="95" customFormat="1" x14ac:dyDescent="0.2">
      <c r="V385" s="96"/>
    </row>
    <row r="386" spans="22:22" s="95" customFormat="1" x14ac:dyDescent="0.2">
      <c r="V386" s="96"/>
    </row>
    <row r="387" spans="22:22" s="95" customFormat="1" x14ac:dyDescent="0.2">
      <c r="V387" s="96"/>
    </row>
    <row r="388" spans="22:22" s="95" customFormat="1" x14ac:dyDescent="0.2">
      <c r="V388" s="96"/>
    </row>
    <row r="389" spans="22:22" s="95" customFormat="1" x14ac:dyDescent="0.2">
      <c r="V389" s="96"/>
    </row>
    <row r="390" spans="22:22" s="95" customFormat="1" x14ac:dyDescent="0.2">
      <c r="V390" s="96"/>
    </row>
    <row r="391" spans="22:22" s="95" customFormat="1" x14ac:dyDescent="0.2">
      <c r="V391" s="96"/>
    </row>
    <row r="392" spans="22:22" s="95" customFormat="1" x14ac:dyDescent="0.2">
      <c r="V392" s="96"/>
    </row>
    <row r="393" spans="22:22" s="95" customFormat="1" x14ac:dyDescent="0.2">
      <c r="V393" s="96"/>
    </row>
    <row r="394" spans="22:22" s="95" customFormat="1" x14ac:dyDescent="0.2">
      <c r="V394" s="96"/>
    </row>
    <row r="395" spans="22:22" s="95" customFormat="1" x14ac:dyDescent="0.2">
      <c r="V395" s="96"/>
    </row>
    <row r="396" spans="22:22" s="95" customFormat="1" x14ac:dyDescent="0.2">
      <c r="V396" s="96"/>
    </row>
    <row r="397" spans="22:22" s="95" customFormat="1" x14ac:dyDescent="0.2">
      <c r="V397" s="96"/>
    </row>
    <row r="398" spans="22:22" s="95" customFormat="1" x14ac:dyDescent="0.2">
      <c r="V398" s="96"/>
    </row>
    <row r="399" spans="22:22" s="95" customFormat="1" x14ac:dyDescent="0.2">
      <c r="V399" s="96"/>
    </row>
    <row r="400" spans="22:22" s="95" customFormat="1" x14ac:dyDescent="0.2">
      <c r="V400" s="96"/>
    </row>
    <row r="401" spans="22:22" s="95" customFormat="1" x14ac:dyDescent="0.2">
      <c r="V401" s="96"/>
    </row>
    <row r="402" spans="22:22" s="95" customFormat="1" x14ac:dyDescent="0.2">
      <c r="V402" s="96"/>
    </row>
    <row r="403" spans="22:22" s="95" customFormat="1" x14ac:dyDescent="0.2">
      <c r="V403" s="96"/>
    </row>
    <row r="404" spans="22:22" s="95" customFormat="1" x14ac:dyDescent="0.2">
      <c r="V404" s="96"/>
    </row>
    <row r="405" spans="22:22" s="95" customFormat="1" x14ac:dyDescent="0.2">
      <c r="V405" s="96"/>
    </row>
    <row r="406" spans="22:22" s="95" customFormat="1" x14ac:dyDescent="0.2">
      <c r="V406" s="96"/>
    </row>
    <row r="407" spans="22:22" s="95" customFormat="1" x14ac:dyDescent="0.2">
      <c r="V407" s="96"/>
    </row>
    <row r="408" spans="22:22" s="95" customFormat="1" x14ac:dyDescent="0.2">
      <c r="V408" s="96"/>
    </row>
    <row r="409" spans="22:22" s="95" customFormat="1" x14ac:dyDescent="0.2">
      <c r="V409" s="96"/>
    </row>
    <row r="410" spans="22:22" s="95" customFormat="1" x14ac:dyDescent="0.2">
      <c r="V410" s="96"/>
    </row>
    <row r="411" spans="22:22" s="95" customFormat="1" x14ac:dyDescent="0.2">
      <c r="V411" s="96"/>
    </row>
    <row r="412" spans="22:22" s="95" customFormat="1" x14ac:dyDescent="0.2">
      <c r="V412" s="96"/>
    </row>
    <row r="413" spans="22:22" s="95" customFormat="1" x14ac:dyDescent="0.2">
      <c r="V413" s="96"/>
    </row>
    <row r="414" spans="22:22" s="95" customFormat="1" x14ac:dyDescent="0.2">
      <c r="V414" s="96"/>
    </row>
    <row r="415" spans="22:22" s="95" customFormat="1" x14ac:dyDescent="0.2">
      <c r="V415" s="96"/>
    </row>
    <row r="416" spans="22:22" s="95" customFormat="1" x14ac:dyDescent="0.2">
      <c r="V416" s="96"/>
    </row>
    <row r="417" spans="22:22" s="95" customFormat="1" x14ac:dyDescent="0.2">
      <c r="V417" s="96"/>
    </row>
    <row r="418" spans="22:22" s="95" customFormat="1" x14ac:dyDescent="0.2">
      <c r="V418" s="96"/>
    </row>
    <row r="419" spans="22:22" s="95" customFormat="1" x14ac:dyDescent="0.2">
      <c r="V419" s="96"/>
    </row>
    <row r="420" spans="22:22" s="95" customFormat="1" x14ac:dyDescent="0.2">
      <c r="V420" s="96"/>
    </row>
    <row r="421" spans="22:22" s="95" customFormat="1" x14ac:dyDescent="0.2">
      <c r="V421" s="96"/>
    </row>
    <row r="422" spans="22:22" s="95" customFormat="1" x14ac:dyDescent="0.2">
      <c r="V422" s="96"/>
    </row>
    <row r="423" spans="22:22" s="95" customFormat="1" x14ac:dyDescent="0.2">
      <c r="V423" s="96"/>
    </row>
    <row r="424" spans="22:22" s="95" customFormat="1" x14ac:dyDescent="0.2">
      <c r="V424" s="96"/>
    </row>
    <row r="425" spans="22:22" s="95" customFormat="1" x14ac:dyDescent="0.2">
      <c r="V425" s="96"/>
    </row>
    <row r="426" spans="22:22" s="95" customFormat="1" x14ac:dyDescent="0.2">
      <c r="V426" s="96"/>
    </row>
    <row r="427" spans="22:22" s="95" customFormat="1" x14ac:dyDescent="0.2">
      <c r="V427" s="96"/>
    </row>
    <row r="428" spans="22:22" s="95" customFormat="1" x14ac:dyDescent="0.2">
      <c r="V428" s="96"/>
    </row>
    <row r="429" spans="22:22" s="95" customFormat="1" x14ac:dyDescent="0.2">
      <c r="V429" s="96"/>
    </row>
    <row r="430" spans="22:22" s="95" customFormat="1" x14ac:dyDescent="0.2">
      <c r="V430" s="96"/>
    </row>
    <row r="431" spans="22:22" s="95" customFormat="1" x14ac:dyDescent="0.2">
      <c r="V431" s="96"/>
    </row>
    <row r="432" spans="22:22" s="95" customFormat="1" x14ac:dyDescent="0.2">
      <c r="V432" s="96"/>
    </row>
    <row r="433" spans="22:22" s="95" customFormat="1" x14ac:dyDescent="0.2">
      <c r="V433" s="96"/>
    </row>
    <row r="434" spans="22:22" s="95" customFormat="1" x14ac:dyDescent="0.2">
      <c r="V434" s="96"/>
    </row>
    <row r="435" spans="22:22" s="95" customFormat="1" x14ac:dyDescent="0.2">
      <c r="V435" s="96"/>
    </row>
    <row r="436" spans="22:22" s="95" customFormat="1" x14ac:dyDescent="0.2">
      <c r="V436" s="96"/>
    </row>
    <row r="437" spans="22:22" s="95" customFormat="1" x14ac:dyDescent="0.2">
      <c r="V437" s="96"/>
    </row>
    <row r="438" spans="22:22" s="95" customFormat="1" x14ac:dyDescent="0.2">
      <c r="V438" s="96"/>
    </row>
    <row r="439" spans="22:22" s="95" customFormat="1" x14ac:dyDescent="0.2">
      <c r="V439" s="96"/>
    </row>
    <row r="440" spans="22:22" s="95" customFormat="1" x14ac:dyDescent="0.2">
      <c r="V440" s="96"/>
    </row>
    <row r="441" spans="22:22" s="95" customFormat="1" x14ac:dyDescent="0.2">
      <c r="V441" s="96"/>
    </row>
    <row r="442" spans="22:22" s="95" customFormat="1" x14ac:dyDescent="0.2">
      <c r="V442" s="96"/>
    </row>
    <row r="443" spans="22:22" s="95" customFormat="1" x14ac:dyDescent="0.2">
      <c r="V443" s="96"/>
    </row>
    <row r="444" spans="22:22" s="95" customFormat="1" x14ac:dyDescent="0.2">
      <c r="V444" s="96"/>
    </row>
    <row r="445" spans="22:22" s="95" customFormat="1" x14ac:dyDescent="0.2">
      <c r="V445" s="96"/>
    </row>
    <row r="446" spans="22:22" s="95" customFormat="1" x14ac:dyDescent="0.2">
      <c r="V446" s="96"/>
    </row>
    <row r="447" spans="22:22" s="95" customFormat="1" x14ac:dyDescent="0.2">
      <c r="V447" s="96"/>
    </row>
    <row r="448" spans="22:22" s="95" customFormat="1" x14ac:dyDescent="0.2">
      <c r="V448" s="96"/>
    </row>
    <row r="449" spans="22:22" s="95" customFormat="1" x14ac:dyDescent="0.2">
      <c r="V449" s="96"/>
    </row>
    <row r="450" spans="22:22" s="95" customFormat="1" x14ac:dyDescent="0.2">
      <c r="V450" s="96"/>
    </row>
    <row r="451" spans="22:22" s="95" customFormat="1" x14ac:dyDescent="0.2">
      <c r="V451" s="96"/>
    </row>
    <row r="452" spans="22:22" s="95" customFormat="1" x14ac:dyDescent="0.2">
      <c r="V452" s="96"/>
    </row>
    <row r="453" spans="22:22" s="95" customFormat="1" x14ac:dyDescent="0.2">
      <c r="V453" s="96"/>
    </row>
    <row r="454" spans="22:22" s="95" customFormat="1" x14ac:dyDescent="0.2">
      <c r="V454" s="96"/>
    </row>
    <row r="455" spans="22:22" s="95" customFormat="1" x14ac:dyDescent="0.2">
      <c r="V455" s="96"/>
    </row>
    <row r="456" spans="22:22" s="95" customFormat="1" x14ac:dyDescent="0.2">
      <c r="V456" s="96"/>
    </row>
    <row r="457" spans="22:22" s="95" customFormat="1" x14ac:dyDescent="0.2">
      <c r="V457" s="96"/>
    </row>
    <row r="458" spans="22:22" s="95" customFormat="1" x14ac:dyDescent="0.2">
      <c r="V458" s="96"/>
    </row>
    <row r="459" spans="22:22" s="95" customFormat="1" x14ac:dyDescent="0.2">
      <c r="V459" s="96"/>
    </row>
    <row r="460" spans="22:22" s="95" customFormat="1" x14ac:dyDescent="0.2">
      <c r="V460" s="96"/>
    </row>
    <row r="461" spans="22:22" s="95" customFormat="1" x14ac:dyDescent="0.2">
      <c r="V461" s="96"/>
    </row>
    <row r="462" spans="22:22" s="95" customFormat="1" x14ac:dyDescent="0.2">
      <c r="V462" s="96"/>
    </row>
    <row r="463" spans="22:22" s="95" customFormat="1" x14ac:dyDescent="0.2">
      <c r="V463" s="96"/>
    </row>
    <row r="464" spans="22:22" s="95" customFormat="1" x14ac:dyDescent="0.2">
      <c r="V464" s="96"/>
    </row>
    <row r="465" spans="22:22" s="95" customFormat="1" x14ac:dyDescent="0.2">
      <c r="V465" s="96"/>
    </row>
    <row r="466" spans="22:22" s="95" customFormat="1" x14ac:dyDescent="0.2">
      <c r="V466" s="96"/>
    </row>
    <row r="467" spans="22:22" s="95" customFormat="1" x14ac:dyDescent="0.2">
      <c r="V467" s="96"/>
    </row>
    <row r="468" spans="22:22" s="95" customFormat="1" x14ac:dyDescent="0.2">
      <c r="V468" s="96"/>
    </row>
    <row r="469" spans="22:22" s="95" customFormat="1" x14ac:dyDescent="0.2">
      <c r="V469" s="96"/>
    </row>
    <row r="470" spans="22:22" s="95" customFormat="1" x14ac:dyDescent="0.2">
      <c r="V470" s="96"/>
    </row>
    <row r="471" spans="22:22" s="95" customFormat="1" x14ac:dyDescent="0.2">
      <c r="V471" s="96"/>
    </row>
    <row r="472" spans="22:22" s="95" customFormat="1" x14ac:dyDescent="0.2">
      <c r="V472" s="96"/>
    </row>
    <row r="473" spans="22:22" s="95" customFormat="1" x14ac:dyDescent="0.2">
      <c r="V473" s="96"/>
    </row>
    <row r="474" spans="22:22" s="95" customFormat="1" x14ac:dyDescent="0.2">
      <c r="V474" s="96"/>
    </row>
    <row r="475" spans="22:22" s="95" customFormat="1" x14ac:dyDescent="0.2">
      <c r="V475" s="96"/>
    </row>
    <row r="476" spans="22:22" s="95" customFormat="1" x14ac:dyDescent="0.2">
      <c r="V476" s="96"/>
    </row>
    <row r="477" spans="22:22" s="95" customFormat="1" x14ac:dyDescent="0.2">
      <c r="V477" s="96"/>
    </row>
    <row r="478" spans="22:22" s="95" customFormat="1" x14ac:dyDescent="0.2">
      <c r="V478" s="96"/>
    </row>
    <row r="479" spans="22:22" s="95" customFormat="1" x14ac:dyDescent="0.2">
      <c r="V479" s="96"/>
    </row>
    <row r="480" spans="22:22" s="95" customFormat="1" x14ac:dyDescent="0.2">
      <c r="V480" s="96"/>
    </row>
    <row r="481" spans="22:22" s="95" customFormat="1" x14ac:dyDescent="0.2">
      <c r="V481" s="96"/>
    </row>
    <row r="482" spans="22:22" s="95" customFormat="1" x14ac:dyDescent="0.2">
      <c r="V482" s="96"/>
    </row>
    <row r="483" spans="22:22" s="95" customFormat="1" x14ac:dyDescent="0.2">
      <c r="V483" s="96"/>
    </row>
    <row r="484" spans="22:22" s="95" customFormat="1" x14ac:dyDescent="0.2">
      <c r="V484" s="96"/>
    </row>
    <row r="485" spans="22:22" s="95" customFormat="1" x14ac:dyDescent="0.2">
      <c r="V485" s="96"/>
    </row>
    <row r="486" spans="22:22" s="95" customFormat="1" x14ac:dyDescent="0.2">
      <c r="V486" s="96"/>
    </row>
    <row r="487" spans="22:22" s="95" customFormat="1" x14ac:dyDescent="0.2">
      <c r="V487" s="96"/>
    </row>
    <row r="488" spans="22:22" s="95" customFormat="1" x14ac:dyDescent="0.2">
      <c r="V488" s="96"/>
    </row>
    <row r="489" spans="22:22" s="95" customFormat="1" x14ac:dyDescent="0.2">
      <c r="V489" s="96"/>
    </row>
    <row r="490" spans="22:22" s="95" customFormat="1" x14ac:dyDescent="0.2">
      <c r="V490" s="96"/>
    </row>
    <row r="491" spans="22:22" s="95" customFormat="1" x14ac:dyDescent="0.2">
      <c r="V491" s="96"/>
    </row>
    <row r="492" spans="22:22" s="95" customFormat="1" x14ac:dyDescent="0.2">
      <c r="V492" s="96"/>
    </row>
    <row r="493" spans="22:22" s="95" customFormat="1" x14ac:dyDescent="0.2">
      <c r="V493" s="96"/>
    </row>
    <row r="494" spans="22:22" s="95" customFormat="1" x14ac:dyDescent="0.2">
      <c r="V494" s="96"/>
    </row>
    <row r="495" spans="22:22" s="95" customFormat="1" x14ac:dyDescent="0.2">
      <c r="V495" s="96"/>
    </row>
    <row r="496" spans="22:22" s="95" customFormat="1" x14ac:dyDescent="0.2">
      <c r="V496" s="96"/>
    </row>
    <row r="497" spans="22:22" s="95" customFormat="1" x14ac:dyDescent="0.2">
      <c r="V497" s="96"/>
    </row>
    <row r="498" spans="22:22" s="95" customFormat="1" x14ac:dyDescent="0.2">
      <c r="V498" s="96"/>
    </row>
    <row r="499" spans="22:22" s="95" customFormat="1" x14ac:dyDescent="0.2">
      <c r="V499" s="96"/>
    </row>
    <row r="500" spans="22:22" s="95" customFormat="1" x14ac:dyDescent="0.2">
      <c r="V500" s="96"/>
    </row>
    <row r="501" spans="22:22" s="95" customFormat="1" x14ac:dyDescent="0.2">
      <c r="V501" s="96"/>
    </row>
    <row r="502" spans="22:22" s="95" customFormat="1" x14ac:dyDescent="0.2">
      <c r="V502" s="96"/>
    </row>
    <row r="503" spans="22:22" s="95" customFormat="1" x14ac:dyDescent="0.2">
      <c r="V503" s="96"/>
    </row>
    <row r="504" spans="22:22" s="95" customFormat="1" x14ac:dyDescent="0.2">
      <c r="V504" s="96"/>
    </row>
    <row r="505" spans="22:22" s="95" customFormat="1" x14ac:dyDescent="0.2">
      <c r="V505" s="96"/>
    </row>
    <row r="506" spans="22:22" s="95" customFormat="1" x14ac:dyDescent="0.2">
      <c r="V506" s="96"/>
    </row>
    <row r="507" spans="22:22" s="95" customFormat="1" x14ac:dyDescent="0.2">
      <c r="V507" s="96"/>
    </row>
    <row r="508" spans="22:22" s="95" customFormat="1" x14ac:dyDescent="0.2">
      <c r="V508" s="96"/>
    </row>
    <row r="509" spans="22:22" s="95" customFormat="1" x14ac:dyDescent="0.2">
      <c r="V509" s="96"/>
    </row>
    <row r="510" spans="22:22" s="95" customFormat="1" x14ac:dyDescent="0.2">
      <c r="V510" s="96"/>
    </row>
    <row r="511" spans="22:22" s="95" customFormat="1" x14ac:dyDescent="0.2">
      <c r="V511" s="96"/>
    </row>
    <row r="512" spans="22:22" s="95" customFormat="1" x14ac:dyDescent="0.2">
      <c r="V512" s="96"/>
    </row>
    <row r="513" spans="22:22" s="95" customFormat="1" x14ac:dyDescent="0.2">
      <c r="V513" s="96"/>
    </row>
    <row r="514" spans="22:22" s="95" customFormat="1" x14ac:dyDescent="0.2">
      <c r="V514" s="96"/>
    </row>
    <row r="515" spans="22:22" s="95" customFormat="1" x14ac:dyDescent="0.2">
      <c r="V515" s="96"/>
    </row>
    <row r="516" spans="22:22" s="95" customFormat="1" x14ac:dyDescent="0.2">
      <c r="V516" s="96"/>
    </row>
    <row r="517" spans="22:22" s="95" customFormat="1" x14ac:dyDescent="0.2">
      <c r="V517" s="96"/>
    </row>
    <row r="518" spans="22:22" s="95" customFormat="1" x14ac:dyDescent="0.2">
      <c r="V518" s="96"/>
    </row>
    <row r="519" spans="22:22" s="95" customFormat="1" x14ac:dyDescent="0.2">
      <c r="V519" s="96"/>
    </row>
    <row r="520" spans="22:22" s="95" customFormat="1" x14ac:dyDescent="0.2">
      <c r="V520" s="96"/>
    </row>
    <row r="521" spans="22:22" s="95" customFormat="1" x14ac:dyDescent="0.2">
      <c r="V521" s="96"/>
    </row>
    <row r="522" spans="22:22" s="95" customFormat="1" x14ac:dyDescent="0.2">
      <c r="V522" s="96"/>
    </row>
    <row r="523" spans="22:22" s="95" customFormat="1" x14ac:dyDescent="0.2">
      <c r="V523" s="96"/>
    </row>
    <row r="524" spans="22:22" s="95" customFormat="1" x14ac:dyDescent="0.2">
      <c r="V524" s="96"/>
    </row>
    <row r="525" spans="22:22" s="95" customFormat="1" x14ac:dyDescent="0.2">
      <c r="V525" s="96"/>
    </row>
    <row r="526" spans="22:22" s="95" customFormat="1" x14ac:dyDescent="0.2">
      <c r="V526" s="96"/>
    </row>
    <row r="527" spans="22:22" s="95" customFormat="1" x14ac:dyDescent="0.2">
      <c r="V527" s="96"/>
    </row>
    <row r="528" spans="22:22" s="95" customFormat="1" x14ac:dyDescent="0.2">
      <c r="V528" s="96"/>
    </row>
    <row r="529" spans="22:22" s="95" customFormat="1" x14ac:dyDescent="0.2">
      <c r="V529" s="96"/>
    </row>
    <row r="530" spans="22:22" s="95" customFormat="1" x14ac:dyDescent="0.2">
      <c r="V530" s="96"/>
    </row>
    <row r="531" spans="22:22" s="95" customFormat="1" x14ac:dyDescent="0.2">
      <c r="V531" s="96"/>
    </row>
    <row r="532" spans="22:22" s="95" customFormat="1" x14ac:dyDescent="0.2">
      <c r="V532" s="96"/>
    </row>
    <row r="533" spans="22:22" s="95" customFormat="1" x14ac:dyDescent="0.2">
      <c r="V533" s="96"/>
    </row>
    <row r="534" spans="22:22" s="95" customFormat="1" x14ac:dyDescent="0.2">
      <c r="V534" s="96"/>
    </row>
    <row r="535" spans="22:22" s="95" customFormat="1" x14ac:dyDescent="0.2">
      <c r="V535" s="96"/>
    </row>
    <row r="536" spans="22:22" s="95" customFormat="1" x14ac:dyDescent="0.2">
      <c r="V536" s="96"/>
    </row>
    <row r="537" spans="22:22" s="95" customFormat="1" x14ac:dyDescent="0.2">
      <c r="V537" s="96"/>
    </row>
    <row r="538" spans="22:22" s="95" customFormat="1" x14ac:dyDescent="0.2">
      <c r="V538" s="96"/>
    </row>
    <row r="539" spans="22:22" s="95" customFormat="1" x14ac:dyDescent="0.2">
      <c r="V539" s="96"/>
    </row>
    <row r="540" spans="22:22" s="95" customFormat="1" x14ac:dyDescent="0.2">
      <c r="V540" s="96"/>
    </row>
    <row r="541" spans="22:22" s="95" customFormat="1" x14ac:dyDescent="0.2">
      <c r="V541" s="96"/>
    </row>
    <row r="542" spans="22:22" s="95" customFormat="1" x14ac:dyDescent="0.2">
      <c r="V542" s="96"/>
    </row>
    <row r="543" spans="22:22" s="95" customFormat="1" x14ac:dyDescent="0.2">
      <c r="V543" s="96"/>
    </row>
    <row r="544" spans="22:22" s="95" customFormat="1" x14ac:dyDescent="0.2">
      <c r="V544" s="96"/>
    </row>
    <row r="545" spans="22:22" s="95" customFormat="1" x14ac:dyDescent="0.2">
      <c r="V545" s="96"/>
    </row>
    <row r="546" spans="22:22" s="95" customFormat="1" x14ac:dyDescent="0.2">
      <c r="V546" s="96"/>
    </row>
    <row r="547" spans="22:22" s="95" customFormat="1" x14ac:dyDescent="0.2">
      <c r="V547" s="96"/>
    </row>
    <row r="548" spans="22:22" s="95" customFormat="1" x14ac:dyDescent="0.2">
      <c r="V548" s="96"/>
    </row>
    <row r="549" spans="22:22" s="95" customFormat="1" x14ac:dyDescent="0.2">
      <c r="V549" s="96"/>
    </row>
    <row r="550" spans="22:22" s="95" customFormat="1" x14ac:dyDescent="0.2">
      <c r="V550" s="96"/>
    </row>
    <row r="551" spans="22:22" s="95" customFormat="1" x14ac:dyDescent="0.2">
      <c r="V551" s="96"/>
    </row>
    <row r="552" spans="22:22" s="95" customFormat="1" x14ac:dyDescent="0.2">
      <c r="V552" s="96"/>
    </row>
    <row r="553" spans="22:22" s="95" customFormat="1" x14ac:dyDescent="0.2">
      <c r="V553" s="96"/>
    </row>
    <row r="554" spans="22:22" s="95" customFormat="1" x14ac:dyDescent="0.2">
      <c r="V554" s="96"/>
    </row>
    <row r="555" spans="22:22" s="95" customFormat="1" x14ac:dyDescent="0.2">
      <c r="V555" s="96"/>
    </row>
    <row r="556" spans="22:22" s="95" customFormat="1" x14ac:dyDescent="0.2">
      <c r="V556" s="96"/>
    </row>
    <row r="557" spans="22:22" s="95" customFormat="1" x14ac:dyDescent="0.2">
      <c r="V557" s="96"/>
    </row>
    <row r="558" spans="22:22" s="95" customFormat="1" x14ac:dyDescent="0.2">
      <c r="V558" s="96"/>
    </row>
    <row r="559" spans="22:22" s="95" customFormat="1" x14ac:dyDescent="0.2">
      <c r="V559" s="96"/>
    </row>
    <row r="560" spans="22:22" s="95" customFormat="1" x14ac:dyDescent="0.2">
      <c r="V560" s="96"/>
    </row>
    <row r="561" spans="22:22" s="95" customFormat="1" x14ac:dyDescent="0.2">
      <c r="V561" s="96"/>
    </row>
    <row r="562" spans="22:22" s="95" customFormat="1" x14ac:dyDescent="0.2">
      <c r="V562" s="96"/>
    </row>
    <row r="563" spans="22:22" s="95" customFormat="1" x14ac:dyDescent="0.2">
      <c r="V563" s="96"/>
    </row>
    <row r="564" spans="22:22" s="95" customFormat="1" x14ac:dyDescent="0.2">
      <c r="V564" s="96"/>
    </row>
    <row r="565" spans="22:22" s="95" customFormat="1" x14ac:dyDescent="0.2">
      <c r="V565" s="96"/>
    </row>
    <row r="566" spans="22:22" s="95" customFormat="1" x14ac:dyDescent="0.2">
      <c r="V566" s="96"/>
    </row>
    <row r="567" spans="22:22" s="95" customFormat="1" x14ac:dyDescent="0.2">
      <c r="V567" s="96"/>
    </row>
    <row r="568" spans="22:22" s="95" customFormat="1" x14ac:dyDescent="0.2">
      <c r="V568" s="96"/>
    </row>
    <row r="569" spans="22:22" s="95" customFormat="1" x14ac:dyDescent="0.2">
      <c r="V569" s="96"/>
    </row>
    <row r="570" spans="22:22" s="95" customFormat="1" x14ac:dyDescent="0.2">
      <c r="V570" s="96"/>
    </row>
    <row r="571" spans="22:22" s="95" customFormat="1" x14ac:dyDescent="0.2">
      <c r="V571" s="96"/>
    </row>
    <row r="572" spans="22:22" s="95" customFormat="1" x14ac:dyDescent="0.2">
      <c r="V572" s="96"/>
    </row>
    <row r="573" spans="22:22" s="95" customFormat="1" x14ac:dyDescent="0.2">
      <c r="V573" s="96"/>
    </row>
    <row r="574" spans="22:22" s="95" customFormat="1" x14ac:dyDescent="0.2">
      <c r="V574" s="96"/>
    </row>
    <row r="575" spans="22:22" s="95" customFormat="1" x14ac:dyDescent="0.2">
      <c r="V575" s="96"/>
    </row>
    <row r="576" spans="22:22" s="95" customFormat="1" x14ac:dyDescent="0.2">
      <c r="V576" s="96"/>
    </row>
    <row r="577" spans="22:22" s="95" customFormat="1" x14ac:dyDescent="0.2">
      <c r="V577" s="96"/>
    </row>
    <row r="578" spans="22:22" s="95" customFormat="1" x14ac:dyDescent="0.2">
      <c r="V578" s="96"/>
    </row>
    <row r="579" spans="22:22" s="95" customFormat="1" x14ac:dyDescent="0.2">
      <c r="V579" s="96"/>
    </row>
    <row r="580" spans="22:22" s="95" customFormat="1" x14ac:dyDescent="0.2">
      <c r="V580" s="96"/>
    </row>
    <row r="581" spans="22:22" s="95" customFormat="1" x14ac:dyDescent="0.2">
      <c r="V581" s="96"/>
    </row>
    <row r="582" spans="22:22" s="95" customFormat="1" x14ac:dyDescent="0.2">
      <c r="V582" s="96"/>
    </row>
    <row r="583" spans="22:22" s="95" customFormat="1" x14ac:dyDescent="0.2">
      <c r="V583" s="96"/>
    </row>
    <row r="584" spans="22:22" s="95" customFormat="1" x14ac:dyDescent="0.2">
      <c r="V584" s="96"/>
    </row>
    <row r="585" spans="22:22" s="95" customFormat="1" x14ac:dyDescent="0.2">
      <c r="V585" s="96"/>
    </row>
    <row r="586" spans="22:22" s="95" customFormat="1" x14ac:dyDescent="0.2">
      <c r="V586" s="96"/>
    </row>
    <row r="587" spans="22:22" s="95" customFormat="1" x14ac:dyDescent="0.2">
      <c r="V587" s="96"/>
    </row>
    <row r="588" spans="22:22" s="95" customFormat="1" x14ac:dyDescent="0.2">
      <c r="V588" s="96"/>
    </row>
    <row r="589" spans="22:22" s="95" customFormat="1" x14ac:dyDescent="0.2">
      <c r="V589" s="96"/>
    </row>
    <row r="590" spans="22:22" s="95" customFormat="1" x14ac:dyDescent="0.2">
      <c r="V590" s="96"/>
    </row>
    <row r="591" spans="22:22" s="95" customFormat="1" x14ac:dyDescent="0.2">
      <c r="V591" s="96"/>
    </row>
    <row r="592" spans="22:22" s="95" customFormat="1" x14ac:dyDescent="0.2">
      <c r="V592" s="96"/>
    </row>
    <row r="593" spans="22:22" s="95" customFormat="1" x14ac:dyDescent="0.2">
      <c r="V593" s="96"/>
    </row>
    <row r="594" spans="22:22" s="95" customFormat="1" x14ac:dyDescent="0.2">
      <c r="V594" s="96"/>
    </row>
    <row r="595" spans="22:22" s="95" customFormat="1" x14ac:dyDescent="0.2">
      <c r="V595" s="96"/>
    </row>
    <row r="596" spans="22:22" s="95" customFormat="1" x14ac:dyDescent="0.2">
      <c r="V596" s="96"/>
    </row>
    <row r="597" spans="22:22" s="95" customFormat="1" x14ac:dyDescent="0.2">
      <c r="V597" s="96"/>
    </row>
    <row r="598" spans="22:22" s="95" customFormat="1" x14ac:dyDescent="0.2">
      <c r="V598" s="96"/>
    </row>
    <row r="599" spans="22:22" s="95" customFormat="1" x14ac:dyDescent="0.2">
      <c r="V599" s="96"/>
    </row>
    <row r="600" spans="22:22" s="95" customFormat="1" x14ac:dyDescent="0.2">
      <c r="V600" s="96"/>
    </row>
    <row r="601" spans="22:22" s="95" customFormat="1" x14ac:dyDescent="0.2">
      <c r="V601" s="96"/>
    </row>
    <row r="602" spans="22:22" s="95" customFormat="1" x14ac:dyDescent="0.2">
      <c r="V602" s="96"/>
    </row>
    <row r="603" spans="22:22" s="95" customFormat="1" x14ac:dyDescent="0.2">
      <c r="V603" s="96"/>
    </row>
    <row r="604" spans="22:22" s="95" customFormat="1" x14ac:dyDescent="0.2">
      <c r="V604" s="96"/>
    </row>
    <row r="605" spans="22:22" s="95" customFormat="1" x14ac:dyDescent="0.2">
      <c r="V605" s="96"/>
    </row>
    <row r="606" spans="22:22" s="95" customFormat="1" x14ac:dyDescent="0.2">
      <c r="V606" s="96"/>
    </row>
    <row r="607" spans="22:22" s="95" customFormat="1" x14ac:dyDescent="0.2">
      <c r="V607" s="96"/>
    </row>
    <row r="608" spans="22:22" s="95" customFormat="1" x14ac:dyDescent="0.2">
      <c r="V608" s="96"/>
    </row>
    <row r="609" spans="22:22" s="95" customFormat="1" x14ac:dyDescent="0.2">
      <c r="V609" s="96"/>
    </row>
    <row r="610" spans="22:22" s="95" customFormat="1" x14ac:dyDescent="0.2">
      <c r="V610" s="96"/>
    </row>
    <row r="611" spans="22:22" s="95" customFormat="1" x14ac:dyDescent="0.2">
      <c r="V611" s="96"/>
    </row>
    <row r="612" spans="22:22" s="95" customFormat="1" x14ac:dyDescent="0.2">
      <c r="V612" s="96"/>
    </row>
    <row r="613" spans="22:22" s="95" customFormat="1" x14ac:dyDescent="0.2">
      <c r="V613" s="96"/>
    </row>
    <row r="614" spans="22:22" s="95" customFormat="1" x14ac:dyDescent="0.2">
      <c r="V614" s="96"/>
    </row>
    <row r="615" spans="22:22" s="95" customFormat="1" x14ac:dyDescent="0.2">
      <c r="V615" s="96"/>
    </row>
    <row r="616" spans="22:22" s="95" customFormat="1" x14ac:dyDescent="0.2">
      <c r="V616" s="96"/>
    </row>
    <row r="617" spans="22:22" s="95" customFormat="1" x14ac:dyDescent="0.2">
      <c r="V617" s="96"/>
    </row>
    <row r="618" spans="22:22" s="95" customFormat="1" x14ac:dyDescent="0.2">
      <c r="V618" s="96"/>
    </row>
    <row r="619" spans="22:22" s="95" customFormat="1" x14ac:dyDescent="0.2">
      <c r="V619" s="96"/>
    </row>
    <row r="620" spans="22:22" s="95" customFormat="1" x14ac:dyDescent="0.2">
      <c r="V620" s="96"/>
    </row>
    <row r="621" spans="22:22" s="95" customFormat="1" x14ac:dyDescent="0.2">
      <c r="V621" s="96"/>
    </row>
    <row r="622" spans="22:22" s="95" customFormat="1" x14ac:dyDescent="0.2">
      <c r="V622" s="96"/>
    </row>
    <row r="623" spans="22:22" s="95" customFormat="1" x14ac:dyDescent="0.2">
      <c r="V623" s="96"/>
    </row>
    <row r="624" spans="22:22" s="95" customFormat="1" x14ac:dyDescent="0.2">
      <c r="V624" s="96"/>
    </row>
    <row r="625" spans="22:22" s="95" customFormat="1" x14ac:dyDescent="0.2">
      <c r="V625" s="96"/>
    </row>
    <row r="626" spans="22:22" s="95" customFormat="1" x14ac:dyDescent="0.2">
      <c r="V626" s="96"/>
    </row>
    <row r="627" spans="22:22" s="95" customFormat="1" x14ac:dyDescent="0.2">
      <c r="V627" s="96"/>
    </row>
    <row r="628" spans="22:22" s="95" customFormat="1" x14ac:dyDescent="0.2">
      <c r="V628" s="96"/>
    </row>
    <row r="629" spans="22:22" s="95" customFormat="1" x14ac:dyDescent="0.2">
      <c r="V629" s="96"/>
    </row>
    <row r="630" spans="22:22" s="95" customFormat="1" x14ac:dyDescent="0.2">
      <c r="V630" s="96"/>
    </row>
    <row r="631" spans="22:22" s="95" customFormat="1" x14ac:dyDescent="0.2">
      <c r="V631" s="96"/>
    </row>
    <row r="632" spans="22:22" s="95" customFormat="1" x14ac:dyDescent="0.2">
      <c r="V632" s="96"/>
    </row>
    <row r="633" spans="22:22" s="95" customFormat="1" x14ac:dyDescent="0.2">
      <c r="V633" s="96"/>
    </row>
    <row r="634" spans="22:22" s="95" customFormat="1" x14ac:dyDescent="0.2">
      <c r="V634" s="96"/>
    </row>
    <row r="635" spans="22:22" s="95" customFormat="1" x14ac:dyDescent="0.2">
      <c r="V635" s="96"/>
    </row>
    <row r="636" spans="22:22" s="95" customFormat="1" x14ac:dyDescent="0.2">
      <c r="V636" s="96"/>
    </row>
    <row r="637" spans="22:22" s="95" customFormat="1" x14ac:dyDescent="0.2">
      <c r="V637" s="96"/>
    </row>
    <row r="638" spans="22:22" s="95" customFormat="1" x14ac:dyDescent="0.2">
      <c r="V638" s="96"/>
    </row>
    <row r="639" spans="22:22" s="95" customFormat="1" x14ac:dyDescent="0.2">
      <c r="V639" s="96"/>
    </row>
    <row r="640" spans="22:22" s="95" customFormat="1" x14ac:dyDescent="0.2">
      <c r="V640" s="96"/>
    </row>
    <row r="641" spans="22:22" s="95" customFormat="1" x14ac:dyDescent="0.2">
      <c r="V641" s="96"/>
    </row>
    <row r="642" spans="22:22" s="95" customFormat="1" x14ac:dyDescent="0.2">
      <c r="V642" s="96"/>
    </row>
    <row r="643" spans="22:22" s="95" customFormat="1" x14ac:dyDescent="0.2">
      <c r="V643" s="96"/>
    </row>
    <row r="644" spans="22:22" s="95" customFormat="1" x14ac:dyDescent="0.2">
      <c r="V644" s="96"/>
    </row>
    <row r="645" spans="22:22" s="95" customFormat="1" x14ac:dyDescent="0.2">
      <c r="V645" s="96"/>
    </row>
    <row r="646" spans="22:22" s="95" customFormat="1" x14ac:dyDescent="0.2">
      <c r="V646" s="96"/>
    </row>
    <row r="647" spans="22:22" s="95" customFormat="1" x14ac:dyDescent="0.2">
      <c r="V647" s="96"/>
    </row>
    <row r="648" spans="22:22" s="95" customFormat="1" x14ac:dyDescent="0.2">
      <c r="V648" s="96"/>
    </row>
    <row r="649" spans="22:22" s="95" customFormat="1" x14ac:dyDescent="0.2">
      <c r="V649" s="96"/>
    </row>
    <row r="650" spans="22:22" s="95" customFormat="1" x14ac:dyDescent="0.2">
      <c r="V650" s="96"/>
    </row>
    <row r="651" spans="22:22" s="95" customFormat="1" x14ac:dyDescent="0.2">
      <c r="V651" s="96"/>
    </row>
    <row r="652" spans="22:22" s="95" customFormat="1" x14ac:dyDescent="0.2">
      <c r="V652" s="96"/>
    </row>
    <row r="653" spans="22:22" s="95" customFormat="1" x14ac:dyDescent="0.2">
      <c r="V653" s="96"/>
    </row>
    <row r="654" spans="22:22" s="95" customFormat="1" x14ac:dyDescent="0.2">
      <c r="V654" s="96"/>
    </row>
    <row r="655" spans="22:22" s="95" customFormat="1" x14ac:dyDescent="0.2">
      <c r="V655" s="96"/>
    </row>
    <row r="656" spans="22:22" s="95" customFormat="1" x14ac:dyDescent="0.2">
      <c r="V656" s="96"/>
    </row>
    <row r="657" spans="22:22" s="95" customFormat="1" x14ac:dyDescent="0.2">
      <c r="V657" s="96"/>
    </row>
    <row r="658" spans="22:22" s="95" customFormat="1" x14ac:dyDescent="0.2">
      <c r="V658" s="96"/>
    </row>
    <row r="659" spans="22:22" s="95" customFormat="1" x14ac:dyDescent="0.2">
      <c r="V659" s="96"/>
    </row>
    <row r="660" spans="22:22" s="95" customFormat="1" x14ac:dyDescent="0.2">
      <c r="V660" s="96"/>
    </row>
    <row r="661" spans="22:22" s="95" customFormat="1" x14ac:dyDescent="0.2">
      <c r="V661" s="96"/>
    </row>
    <row r="662" spans="22:22" s="95" customFormat="1" x14ac:dyDescent="0.2">
      <c r="V662" s="96"/>
    </row>
    <row r="663" spans="22:22" s="95" customFormat="1" x14ac:dyDescent="0.2">
      <c r="V663" s="96"/>
    </row>
    <row r="664" spans="22:22" s="95" customFormat="1" x14ac:dyDescent="0.2">
      <c r="V664" s="96"/>
    </row>
    <row r="665" spans="22:22" s="95" customFormat="1" x14ac:dyDescent="0.2">
      <c r="V665" s="96"/>
    </row>
    <row r="666" spans="22:22" s="95" customFormat="1" x14ac:dyDescent="0.2">
      <c r="V666" s="96"/>
    </row>
    <row r="667" spans="22:22" s="95" customFormat="1" x14ac:dyDescent="0.2">
      <c r="V667" s="96"/>
    </row>
    <row r="668" spans="22:22" s="95" customFormat="1" x14ac:dyDescent="0.2">
      <c r="V668" s="96"/>
    </row>
    <row r="669" spans="22:22" s="95" customFormat="1" x14ac:dyDescent="0.2">
      <c r="V669" s="96"/>
    </row>
    <row r="670" spans="22:22" s="95" customFormat="1" x14ac:dyDescent="0.2">
      <c r="V670" s="96"/>
    </row>
    <row r="671" spans="22:22" s="95" customFormat="1" x14ac:dyDescent="0.2">
      <c r="V671" s="96"/>
    </row>
    <row r="672" spans="22:22" s="95" customFormat="1" x14ac:dyDescent="0.2">
      <c r="V672" s="96"/>
    </row>
    <row r="673" spans="22:22" s="95" customFormat="1" x14ac:dyDescent="0.2">
      <c r="V673" s="96"/>
    </row>
    <row r="674" spans="22:22" s="95" customFormat="1" x14ac:dyDescent="0.2">
      <c r="V674" s="96"/>
    </row>
    <row r="675" spans="22:22" s="95" customFormat="1" x14ac:dyDescent="0.2">
      <c r="V675" s="96"/>
    </row>
    <row r="676" spans="22:22" s="95" customFormat="1" x14ac:dyDescent="0.2">
      <c r="V676" s="96"/>
    </row>
    <row r="677" spans="22:22" s="95" customFormat="1" x14ac:dyDescent="0.2">
      <c r="V677" s="96"/>
    </row>
    <row r="678" spans="22:22" s="95" customFormat="1" x14ac:dyDescent="0.2">
      <c r="V678" s="96"/>
    </row>
    <row r="679" spans="22:22" s="95" customFormat="1" x14ac:dyDescent="0.2">
      <c r="V679" s="96"/>
    </row>
    <row r="680" spans="22:22" s="95" customFormat="1" x14ac:dyDescent="0.2">
      <c r="V680" s="96"/>
    </row>
    <row r="681" spans="22:22" s="95" customFormat="1" x14ac:dyDescent="0.2">
      <c r="V681" s="96"/>
    </row>
    <row r="682" spans="22:22" s="95" customFormat="1" x14ac:dyDescent="0.2">
      <c r="V682" s="96"/>
    </row>
    <row r="683" spans="22:22" s="95" customFormat="1" x14ac:dyDescent="0.2">
      <c r="V683" s="96"/>
    </row>
    <row r="684" spans="22:22" s="95" customFormat="1" x14ac:dyDescent="0.2">
      <c r="V684" s="96"/>
    </row>
    <row r="685" spans="22:22" s="95" customFormat="1" x14ac:dyDescent="0.2">
      <c r="V685" s="96"/>
    </row>
    <row r="686" spans="22:22" s="95" customFormat="1" x14ac:dyDescent="0.2">
      <c r="V686" s="96"/>
    </row>
    <row r="687" spans="22:22" s="95" customFormat="1" x14ac:dyDescent="0.2">
      <c r="V687" s="96"/>
    </row>
    <row r="688" spans="22:22" s="95" customFormat="1" x14ac:dyDescent="0.2">
      <c r="V688" s="96"/>
    </row>
    <row r="689" spans="22:22" s="95" customFormat="1" x14ac:dyDescent="0.2">
      <c r="V689" s="96"/>
    </row>
    <row r="690" spans="22:22" s="95" customFormat="1" x14ac:dyDescent="0.2">
      <c r="V690" s="96"/>
    </row>
    <row r="691" spans="22:22" s="95" customFormat="1" x14ac:dyDescent="0.2">
      <c r="V691" s="96"/>
    </row>
    <row r="692" spans="22:22" s="95" customFormat="1" x14ac:dyDescent="0.2">
      <c r="V692" s="96"/>
    </row>
    <row r="693" spans="22:22" s="95" customFormat="1" x14ac:dyDescent="0.2">
      <c r="V693" s="96"/>
    </row>
    <row r="694" spans="22:22" s="95" customFormat="1" x14ac:dyDescent="0.2">
      <c r="V694" s="96"/>
    </row>
    <row r="695" spans="22:22" s="95" customFormat="1" x14ac:dyDescent="0.2">
      <c r="V695" s="96"/>
    </row>
    <row r="696" spans="22:22" s="95" customFormat="1" x14ac:dyDescent="0.2">
      <c r="V696" s="96"/>
    </row>
    <row r="697" spans="22:22" s="95" customFormat="1" x14ac:dyDescent="0.2">
      <c r="V697" s="96"/>
    </row>
    <row r="698" spans="22:22" s="95" customFormat="1" x14ac:dyDescent="0.2">
      <c r="V698" s="96"/>
    </row>
    <row r="699" spans="22:22" s="95" customFormat="1" x14ac:dyDescent="0.2">
      <c r="V699" s="96"/>
    </row>
    <row r="700" spans="22:22" s="95" customFormat="1" x14ac:dyDescent="0.2">
      <c r="V700" s="96"/>
    </row>
    <row r="701" spans="22:22" s="95" customFormat="1" x14ac:dyDescent="0.2">
      <c r="V701" s="96"/>
    </row>
    <row r="702" spans="22:22" s="95" customFormat="1" x14ac:dyDescent="0.2">
      <c r="V702" s="96"/>
    </row>
    <row r="703" spans="22:22" s="95" customFormat="1" x14ac:dyDescent="0.2">
      <c r="V703" s="96"/>
    </row>
    <row r="704" spans="22:22" s="95" customFormat="1" x14ac:dyDescent="0.2">
      <c r="V704" s="96"/>
    </row>
    <row r="705" spans="22:22" s="95" customFormat="1" x14ac:dyDescent="0.2">
      <c r="V705" s="96"/>
    </row>
    <row r="706" spans="22:22" s="95" customFormat="1" x14ac:dyDescent="0.2">
      <c r="V706" s="96"/>
    </row>
    <row r="707" spans="22:22" s="95" customFormat="1" x14ac:dyDescent="0.2">
      <c r="V707" s="96"/>
    </row>
    <row r="708" spans="22:22" s="95" customFormat="1" x14ac:dyDescent="0.2">
      <c r="V708" s="96"/>
    </row>
    <row r="709" spans="22:22" s="95" customFormat="1" x14ac:dyDescent="0.2">
      <c r="V709" s="96"/>
    </row>
    <row r="710" spans="22:22" s="95" customFormat="1" x14ac:dyDescent="0.2">
      <c r="V710" s="96"/>
    </row>
    <row r="711" spans="22:22" s="95" customFormat="1" x14ac:dyDescent="0.2">
      <c r="V711" s="96"/>
    </row>
    <row r="712" spans="22:22" s="95" customFormat="1" x14ac:dyDescent="0.2">
      <c r="V712" s="96"/>
    </row>
    <row r="713" spans="22:22" s="95" customFormat="1" x14ac:dyDescent="0.2">
      <c r="V713" s="96"/>
    </row>
    <row r="714" spans="22:22" s="95" customFormat="1" x14ac:dyDescent="0.2">
      <c r="V714" s="96"/>
    </row>
    <row r="715" spans="22:22" s="95" customFormat="1" x14ac:dyDescent="0.2">
      <c r="V715" s="96"/>
    </row>
    <row r="716" spans="22:22" s="95" customFormat="1" x14ac:dyDescent="0.2">
      <c r="V716" s="96"/>
    </row>
    <row r="717" spans="22:22" s="95" customFormat="1" x14ac:dyDescent="0.2">
      <c r="V717" s="96"/>
    </row>
    <row r="718" spans="22:22" s="95" customFormat="1" x14ac:dyDescent="0.2">
      <c r="V718" s="96"/>
    </row>
    <row r="719" spans="22:22" s="95" customFormat="1" x14ac:dyDescent="0.2">
      <c r="V719" s="96"/>
    </row>
    <row r="720" spans="22:22" s="95" customFormat="1" x14ac:dyDescent="0.2">
      <c r="V720" s="96"/>
    </row>
    <row r="721" spans="22:22" s="95" customFormat="1" x14ac:dyDescent="0.2">
      <c r="V721" s="96"/>
    </row>
    <row r="722" spans="22:22" s="95" customFormat="1" x14ac:dyDescent="0.2">
      <c r="V722" s="96"/>
    </row>
    <row r="723" spans="22:22" s="95" customFormat="1" x14ac:dyDescent="0.2">
      <c r="V723" s="96"/>
    </row>
    <row r="724" spans="22:22" s="95" customFormat="1" x14ac:dyDescent="0.2">
      <c r="V724" s="96"/>
    </row>
    <row r="725" spans="22:22" s="95" customFormat="1" x14ac:dyDescent="0.2">
      <c r="V725" s="96"/>
    </row>
    <row r="726" spans="22:22" s="95" customFormat="1" x14ac:dyDescent="0.2">
      <c r="V726" s="96"/>
    </row>
    <row r="727" spans="22:22" s="95" customFormat="1" x14ac:dyDescent="0.2">
      <c r="V727" s="96"/>
    </row>
    <row r="728" spans="22:22" s="95" customFormat="1" x14ac:dyDescent="0.2">
      <c r="V728" s="96"/>
    </row>
    <row r="729" spans="22:22" s="95" customFormat="1" x14ac:dyDescent="0.2">
      <c r="V729" s="96"/>
    </row>
    <row r="730" spans="22:22" s="95" customFormat="1" x14ac:dyDescent="0.2">
      <c r="V730" s="96"/>
    </row>
    <row r="731" spans="22:22" s="95" customFormat="1" x14ac:dyDescent="0.2">
      <c r="V731" s="96"/>
    </row>
    <row r="732" spans="22:22" s="95" customFormat="1" x14ac:dyDescent="0.2">
      <c r="V732" s="96"/>
    </row>
    <row r="733" spans="22:22" s="95" customFormat="1" x14ac:dyDescent="0.2">
      <c r="V733" s="96"/>
    </row>
    <row r="734" spans="22:22" s="95" customFormat="1" x14ac:dyDescent="0.2">
      <c r="V734" s="96"/>
    </row>
    <row r="735" spans="22:22" s="95" customFormat="1" x14ac:dyDescent="0.2">
      <c r="V735" s="96"/>
    </row>
    <row r="736" spans="22:22" s="95" customFormat="1" x14ac:dyDescent="0.2">
      <c r="V736" s="96"/>
    </row>
    <row r="737" spans="3:22" s="95" customFormat="1" x14ac:dyDescent="0.2">
      <c r="V737" s="96"/>
    </row>
    <row r="738" spans="3:22" s="95" customFormat="1" x14ac:dyDescent="0.2">
      <c r="V738" s="96"/>
    </row>
    <row r="739" spans="3:22" x14ac:dyDescent="0.2"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</row>
    <row r="740" spans="3:22" x14ac:dyDescent="0.2"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</row>
    <row r="741" spans="3:22" x14ac:dyDescent="0.2"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</row>
    <row r="742" spans="3:22" x14ac:dyDescent="0.2"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</row>
    <row r="743" spans="3:22" x14ac:dyDescent="0.2"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</row>
    <row r="744" spans="3:22" x14ac:dyDescent="0.2"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</row>
  </sheetData>
  <sheetProtection algorithmName="SHA-512" hashValue="5yEA/lEJqma8pKbmMlXm7ufg29YsA2jkqWkMmJKWRhE+korPRWDuav19Vw5zGdFn6JIhJEBaCmPXgCbVBxlbvw==" saltValue="ZZMrNuZeYHW6Ql/AXrur1w==" spinCount="100000" sheet="1" objects="1" scenarios="1" selectLockedCells="1" selectUnlockedCells="1"/>
  <mergeCells count="114">
    <mergeCell ref="M8:O8"/>
    <mergeCell ref="C54:G54"/>
    <mergeCell ref="C59:G59"/>
    <mergeCell ref="D5:S5"/>
    <mergeCell ref="D4:S4"/>
    <mergeCell ref="H62:I62"/>
    <mergeCell ref="H61:I61"/>
    <mergeCell ref="H60:I60"/>
    <mergeCell ref="H57:I57"/>
    <mergeCell ref="H56:I56"/>
    <mergeCell ref="H55:I55"/>
    <mergeCell ref="J56:S56"/>
    <mergeCell ref="J55:S55"/>
    <mergeCell ref="I8:L8"/>
    <mergeCell ref="I9:L9"/>
    <mergeCell ref="F9:H9"/>
    <mergeCell ref="F8:H8"/>
    <mergeCell ref="N9:O9"/>
    <mergeCell ref="P8:R8"/>
    <mergeCell ref="P9:R9"/>
    <mergeCell ref="P10:R10"/>
    <mergeCell ref="R40:R41"/>
    <mergeCell ref="S40:S41"/>
    <mergeCell ref="Q36:Q37"/>
    <mergeCell ref="I64:S65"/>
    <mergeCell ref="J60:S60"/>
    <mergeCell ref="J61:S61"/>
    <mergeCell ref="J62:S62"/>
    <mergeCell ref="D15:D22"/>
    <mergeCell ref="D23:D30"/>
    <mergeCell ref="D35:D42"/>
    <mergeCell ref="D43:D50"/>
    <mergeCell ref="E15:E18"/>
    <mergeCell ref="P44:P45"/>
    <mergeCell ref="Q44:Q45"/>
    <mergeCell ref="R44:R45"/>
    <mergeCell ref="E19:E22"/>
    <mergeCell ref="E23:E26"/>
    <mergeCell ref="F31:M31"/>
    <mergeCell ref="E27:E30"/>
    <mergeCell ref="E35:E38"/>
    <mergeCell ref="E39:E42"/>
    <mergeCell ref="F51:M51"/>
    <mergeCell ref="S48:S49"/>
    <mergeCell ref="N44:N45"/>
    <mergeCell ref="O44:O45"/>
    <mergeCell ref="J57:S57"/>
    <mergeCell ref="Q40:Q41"/>
    <mergeCell ref="V11:X11"/>
    <mergeCell ref="Z11:AB11"/>
    <mergeCell ref="Q53:S53"/>
    <mergeCell ref="F12:S13"/>
    <mergeCell ref="K48:L49"/>
    <mergeCell ref="R20:R21"/>
    <mergeCell ref="G36:H37"/>
    <mergeCell ref="K36:L37"/>
    <mergeCell ref="G40:H41"/>
    <mergeCell ref="K40:L41"/>
    <mergeCell ref="J34:M34"/>
    <mergeCell ref="N36:N37"/>
    <mergeCell ref="O36:O37"/>
    <mergeCell ref="P36:P37"/>
    <mergeCell ref="P24:P25"/>
    <mergeCell ref="Q24:Q25"/>
    <mergeCell ref="R24:R25"/>
    <mergeCell ref="F34:I34"/>
    <mergeCell ref="S24:S25"/>
    <mergeCell ref="S36:S37"/>
    <mergeCell ref="S44:S45"/>
    <mergeCell ref="N40:N41"/>
    <mergeCell ref="O40:O41"/>
    <mergeCell ref="P40:P41"/>
    <mergeCell ref="R36:R37"/>
    <mergeCell ref="E47:E50"/>
    <mergeCell ref="N48:N49"/>
    <mergeCell ref="O48:O49"/>
    <mergeCell ref="P48:P49"/>
    <mergeCell ref="Q48:Q49"/>
    <mergeCell ref="R48:R49"/>
    <mergeCell ref="G44:H45"/>
    <mergeCell ref="K44:L45"/>
    <mergeCell ref="G48:H49"/>
    <mergeCell ref="E43:E46"/>
    <mergeCell ref="R16:R17"/>
    <mergeCell ref="S16:S17"/>
    <mergeCell ref="N28:N29"/>
    <mergeCell ref="O28:O29"/>
    <mergeCell ref="P28:P29"/>
    <mergeCell ref="Q28:Q29"/>
    <mergeCell ref="R28:R29"/>
    <mergeCell ref="S28:S29"/>
    <mergeCell ref="G28:H29"/>
    <mergeCell ref="K28:L29"/>
    <mergeCell ref="G20:H21"/>
    <mergeCell ref="K20:L21"/>
    <mergeCell ref="K16:L17"/>
    <mergeCell ref="S20:S21"/>
    <mergeCell ref="F10:H10"/>
    <mergeCell ref="I10:L10"/>
    <mergeCell ref="F14:I14"/>
    <mergeCell ref="J14:M14"/>
    <mergeCell ref="G24:H25"/>
    <mergeCell ref="K24:L25"/>
    <mergeCell ref="Q16:Q17"/>
    <mergeCell ref="P16:P17"/>
    <mergeCell ref="Q20:Q21"/>
    <mergeCell ref="P20:P21"/>
    <mergeCell ref="O20:O21"/>
    <mergeCell ref="G16:H17"/>
    <mergeCell ref="N20:N21"/>
    <mergeCell ref="N16:N17"/>
    <mergeCell ref="O16:O17"/>
    <mergeCell ref="N24:N25"/>
    <mergeCell ref="O24:O25"/>
  </mergeCells>
  <pageMargins left="0.7" right="0.7" top="0.75" bottom="0.75" header="0.3" footer="0.3"/>
  <pageSetup paperSize="9" scale="90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Bedienung - Mode d'emploi</vt:lpstr>
      <vt:lpstr>Runden - Tours</vt:lpstr>
      <vt:lpstr>Tableau</vt:lpstr>
      <vt:lpstr>Clubliste</vt:lpstr>
      <vt:lpstr>'Runden - Tours'!Druckbereich</vt:lpstr>
      <vt:lpstr>Tableau!Druckbereich</vt:lpstr>
      <vt:lpstr>Forfait</vt:lpstr>
      <vt:lpstr>Runden</vt:lpstr>
      <vt:lpstr>Spielflächen</vt:lpstr>
    </vt:vector>
  </TitlesOfParts>
  <Company>Basler Billard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Billard</dc:creator>
  <cp:lastModifiedBy>Ludwig Nobel</cp:lastModifiedBy>
  <cp:lastPrinted>2016-07-14T15:17:12Z</cp:lastPrinted>
  <dcterms:created xsi:type="dcterms:W3CDTF">2005-05-07T10:30:24Z</dcterms:created>
  <dcterms:modified xsi:type="dcterms:W3CDTF">2016-07-27T09:18:44Z</dcterms:modified>
</cp:coreProperties>
</file>